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064A4AB6-6C2A-4377-815D-C97215CB13C2}"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39" r:id="rId5"/>
    <sheet name="Supplier" sheetId="2" r:id="rId6"/>
    <sheet name="Sheet1" sheetId="38" r:id="rId7"/>
    <sheet name="Glo" sheetId="37" r:id="rId8"/>
    <sheet name="Sup summ" sheetId="5" r:id="rId9"/>
    <sheet name="Sub Cont" sheetId="29" r:id="rId10"/>
    <sheet name="s" sheetId="32" r:id="rId11"/>
    <sheet name="Project wise Supplier balance" sheetId="22" r:id="rId12"/>
    <sheet name="Main Summary" sheetId="3" r:id="rId13"/>
    <sheet name="Receiving" sheetId="28" r:id="rId14"/>
    <sheet name="Profit" sheetId="31" r:id="rId15"/>
    <sheet name="Profit Summary" sheetId="23" r:id="rId16"/>
    <sheet name="old Profit Sharing" sheetId="12" r:id="rId17"/>
    <sheet name="old Sharing details" sheetId="19" r:id="rId18"/>
  </sheets>
  <externalReferences>
    <externalReference r:id="rId19"/>
    <externalReference r:id="rId20"/>
    <externalReference r:id="rId21"/>
    <externalReference r:id="rId22"/>
  </externalReferences>
  <definedNames>
    <definedName name="_xlnm._FilterDatabase" localSheetId="1" hidden="1">Posting!$A$1:$P$18727</definedName>
    <definedName name="_xlnm._FilterDatabase" localSheetId="5" hidden="1">Supplier!$A$1:$XFC$3655</definedName>
    <definedName name="_xlnm.Print_Area" localSheetId="12">'Main Summary'!$U$4:$W$19</definedName>
    <definedName name="_xlnm.Print_Area" localSheetId="16">'old Profit Sharing'!$A$17:$K$71</definedName>
    <definedName name="_xlnm.Print_Area" localSheetId="17">'old Sharing details'!$E$73:$H$87</definedName>
    <definedName name="_xlnm.Print_Area" localSheetId="1">Posting!$A$1956:$E$2155</definedName>
    <definedName name="_xlnm.Print_Area" localSheetId="2">'Pro Summ'!$A$1:$D$92</definedName>
    <definedName name="_xlnm.Print_Area" localSheetId="14">Profit!$P$1:$X$29</definedName>
    <definedName name="_xlnm.Print_Area" localSheetId="15">'Profit Summary'!$A$74:$L$86</definedName>
    <definedName name="_xlnm.Print_Area" localSheetId="11">'Project wise Supplier balance'!$A$1:$E$122</definedName>
    <definedName name="_xlnm.Print_Area" localSheetId="13">Receiving!$F$46:$I$79</definedName>
    <definedName name="_xlnm.Print_Area" localSheetId="5">Supplier!$A$7:$G$158</definedName>
    <definedName name="_xlnm.Print_Titles" localSheetId="7">Glo!$2:$4</definedName>
    <definedName name="project">'Pro Summ'!$A$6:$A$28</definedName>
  </definedNames>
  <calcPr calcId="181029"/>
  <pivotCaches>
    <pivotCache cacheId="142" r:id="rId23"/>
    <pivotCache cacheId="143" r:id="rId24"/>
  </pivotCaches>
</workbook>
</file>

<file path=xl/calcChain.xml><?xml version="1.0" encoding="utf-8"?>
<calcChain xmlns="http://schemas.openxmlformats.org/spreadsheetml/2006/main">
  <c r="I34" i="33" l="1"/>
  <c r="I36" i="33"/>
  <c r="I37" i="33"/>
  <c r="G18712" i="1" l="1"/>
  <c r="G18727" i="1" l="1"/>
  <c r="G18700" i="1"/>
  <c r="G18699" i="1"/>
  <c r="G18687" i="1"/>
  <c r="G18698" i="1"/>
  <c r="G18697" i="1"/>
  <c r="G18695" i="1"/>
  <c r="G18696" i="1"/>
  <c r="G18572" i="1"/>
  <c r="G18688" i="1"/>
  <c r="G18689" i="1"/>
  <c r="G18690" i="1"/>
  <c r="G18691" i="1"/>
  <c r="G18692" i="1"/>
  <c r="G18693" i="1"/>
  <c r="G18694" i="1"/>
  <c r="G18686" i="1"/>
  <c r="G3656" i="2"/>
  <c r="G18685" i="1"/>
  <c r="G18683" i="1"/>
  <c r="G18684" i="1"/>
  <c r="G3644" i="2"/>
  <c r="G3635" i="2"/>
  <c r="G3641" i="2"/>
  <c r="G3642" i="2"/>
  <c r="G3643" i="2"/>
  <c r="G3645" i="2"/>
  <c r="G3637" i="2"/>
  <c r="G3636" i="2"/>
  <c r="G3629" i="2"/>
  <c r="G3639" i="2"/>
  <c r="G3638" i="2"/>
  <c r="G3634" i="2"/>
  <c r="G3633" i="2"/>
  <c r="G3632" i="2"/>
  <c r="G3631" i="2"/>
  <c r="G3654" i="2"/>
  <c r="G18711" i="1" l="1"/>
  <c r="G18660" i="1"/>
  <c r="G3655" i="2"/>
  <c r="G18682" i="1"/>
  <c r="G18681" i="1"/>
  <c r="G18675" i="1"/>
  <c r="G18676" i="1"/>
  <c r="G18677" i="1"/>
  <c r="G18678" i="1"/>
  <c r="G18679" i="1"/>
  <c r="G18680" i="1"/>
  <c r="G18674" i="1"/>
  <c r="G18673" i="1"/>
  <c r="G18672" i="1"/>
  <c r="G18671" i="1"/>
  <c r="G18670" i="1"/>
  <c r="G18669" i="1"/>
  <c r="G18663" i="1"/>
  <c r="G18664" i="1"/>
  <c r="G18665" i="1"/>
  <c r="G3652" i="2"/>
  <c r="G3651" i="2"/>
  <c r="G3650" i="2"/>
  <c r="G3649" i="2"/>
  <c r="G18662" i="1"/>
  <c r="G18628" i="1"/>
  <c r="G18726" i="1" l="1"/>
  <c r="G18650" i="1"/>
  <c r="G18464" i="1"/>
  <c r="G18710" i="1"/>
  <c r="G18709" i="1"/>
  <c r="G18708" i="1"/>
  <c r="G18707" i="1"/>
  <c r="G3653" i="2"/>
  <c r="G18706" i="1"/>
  <c r="G18705" i="1"/>
  <c r="G18704" i="1"/>
  <c r="G18668" i="1"/>
  <c r="G18667" i="1"/>
  <c r="G18666" i="1"/>
  <c r="G3648" i="2"/>
  <c r="G18661" i="1"/>
  <c r="G18657" i="1"/>
  <c r="G18658" i="1"/>
  <c r="G18659" i="1"/>
  <c r="G18651" i="1"/>
  <c r="G18652" i="1"/>
  <c r="G18653" i="1"/>
  <c r="G18654" i="1"/>
  <c r="G18655" i="1"/>
  <c r="G18656" i="1"/>
  <c r="G18648" i="1"/>
  <c r="G18649" i="1"/>
  <c r="G3647" i="2"/>
  <c r="G3646" i="2"/>
  <c r="G18646" i="1"/>
  <c r="G18647" i="1"/>
  <c r="G18640" i="1"/>
  <c r="G18641" i="1"/>
  <c r="G18642" i="1"/>
  <c r="G18643" i="1"/>
  <c r="G18644" i="1"/>
  <c r="G18645" i="1"/>
  <c r="G18637" i="1"/>
  <c r="G18638" i="1"/>
  <c r="G18639" i="1"/>
  <c r="G18629" i="1"/>
  <c r="G18630" i="1"/>
  <c r="G18631" i="1"/>
  <c r="G18632" i="1"/>
  <c r="G18633" i="1"/>
  <c r="G18634" i="1"/>
  <c r="G18635" i="1"/>
  <c r="G18636" i="1"/>
  <c r="G18627" i="1"/>
  <c r="G18623" i="1"/>
  <c r="G18620" i="1"/>
  <c r="G18621" i="1"/>
  <c r="G18622" i="1"/>
  <c r="G18624" i="1"/>
  <c r="G18625" i="1"/>
  <c r="G18626" i="1"/>
  <c r="G18617" i="1"/>
  <c r="G18618" i="1"/>
  <c r="G18619" i="1"/>
  <c r="G18616" i="1"/>
  <c r="G18615" i="1"/>
  <c r="G18613" i="1"/>
  <c r="G18614" i="1"/>
  <c r="G3640" i="2"/>
  <c r="G18611" i="1"/>
  <c r="G18612" i="1"/>
  <c r="G18596" i="1"/>
  <c r="G18400" i="1"/>
  <c r="G18597" i="1"/>
  <c r="G18598" i="1"/>
  <c r="G18599" i="1"/>
  <c r="G18600" i="1"/>
  <c r="G18601" i="1"/>
  <c r="G18602" i="1"/>
  <c r="G18603" i="1"/>
  <c r="G18604" i="1"/>
  <c r="G18605" i="1"/>
  <c r="G18606" i="1"/>
  <c r="G18607" i="1"/>
  <c r="G18608" i="1"/>
  <c r="G18609" i="1"/>
  <c r="G18610" i="1"/>
  <c r="G18595" i="1"/>
  <c r="G18594" i="1"/>
  <c r="G18587" i="1"/>
  <c r="G18588" i="1"/>
  <c r="G18589" i="1"/>
  <c r="G18590" i="1"/>
  <c r="G18591" i="1"/>
  <c r="G18592" i="1"/>
  <c r="G18593" i="1"/>
  <c r="G18725" i="1"/>
  <c r="G18724" i="1"/>
  <c r="G18723" i="1"/>
  <c r="G18722" i="1"/>
  <c r="G18721" i="1"/>
  <c r="G18720" i="1"/>
  <c r="G18719" i="1"/>
  <c r="G18585" i="1" l="1"/>
  <c r="G18586" i="1"/>
  <c r="G18584" i="1"/>
  <c r="G18583" i="1"/>
  <c r="G18582" i="1"/>
  <c r="G18581" i="1"/>
  <c r="G3630" i="2"/>
  <c r="G18580" i="1"/>
  <c r="G18579" i="1"/>
  <c r="G18578" i="1"/>
  <c r="G18577" i="1"/>
  <c r="G18576" i="1"/>
  <c r="G18573" i="1"/>
  <c r="G18574" i="1"/>
  <c r="G18399" i="1"/>
  <c r="G18575" i="1"/>
  <c r="G18571" i="1"/>
  <c r="G18567" i="1"/>
  <c r="G18568" i="1"/>
  <c r="G18569" i="1"/>
  <c r="G18570" i="1"/>
  <c r="G18566" i="1" l="1"/>
  <c r="G18557" i="1"/>
  <c r="G18558" i="1"/>
  <c r="G18559" i="1"/>
  <c r="G18560" i="1"/>
  <c r="G18561" i="1"/>
  <c r="G18562" i="1"/>
  <c r="G18563" i="1"/>
  <c r="G18564" i="1"/>
  <c r="G18565" i="1"/>
  <c r="G3628" i="2"/>
  <c r="G3627" i="2"/>
  <c r="G3620" i="2"/>
  <c r="G3593" i="2"/>
  <c r="G3363" i="2"/>
  <c r="G3512" i="2"/>
  <c r="G3103" i="2"/>
  <c r="G3560" i="2"/>
  <c r="G3437" i="2"/>
  <c r="G3414" i="2"/>
  <c r="G3362" i="2"/>
  <c r="G3361" i="2"/>
  <c r="G3334" i="2"/>
  <c r="G3351" i="2"/>
  <c r="G3538" i="2"/>
  <c r="G3592" i="2"/>
  <c r="G3515" i="2"/>
  <c r="G3526" i="2"/>
  <c r="G3615" i="2"/>
  <c r="G3605" i="2"/>
  <c r="G3604" i="2"/>
  <c r="G3611" i="2"/>
  <c r="G3608" i="2"/>
  <c r="G3607" i="2"/>
  <c r="G3598" i="2"/>
  <c r="G3584" i="2"/>
  <c r="G3581" i="2"/>
  <c r="G3580" i="2"/>
  <c r="G3564" i="2"/>
  <c r="G3563" i="2"/>
  <c r="G3539" i="2"/>
  <c r="G3623" i="2"/>
  <c r="G3619" i="2"/>
  <c r="G3612" i="2" l="1"/>
  <c r="G3613" i="2"/>
  <c r="G3614" i="2"/>
  <c r="G3616" i="2"/>
  <c r="G18556" i="1"/>
  <c r="G18554" i="1"/>
  <c r="G18555" i="1"/>
  <c r="G18553" i="1"/>
  <c r="G3626" i="2"/>
  <c r="G18552" i="1"/>
  <c r="G18545" i="1" l="1"/>
  <c r="G18546" i="1"/>
  <c r="G18547" i="1"/>
  <c r="G18548" i="1"/>
  <c r="G18549" i="1"/>
  <c r="G18550" i="1"/>
  <c r="G18551" i="1"/>
  <c r="G18541" i="1"/>
  <c r="G18542" i="1"/>
  <c r="G18543" i="1"/>
  <c r="G18544" i="1"/>
  <c r="G18540" i="1"/>
  <c r="G18539" i="1"/>
  <c r="G18469" i="1"/>
  <c r="G18492" i="1"/>
  <c r="G18523" i="1"/>
  <c r="G18537" i="1"/>
  <c r="G18530" i="1"/>
  <c r="G18531" i="1"/>
  <c r="G18532" i="1"/>
  <c r="G18533" i="1"/>
  <c r="G18534" i="1"/>
  <c r="G18535" i="1"/>
  <c r="G18536" i="1"/>
  <c r="G18538" i="1"/>
  <c r="G18529" i="1"/>
  <c r="G3625" i="2"/>
  <c r="G18528" i="1"/>
  <c r="G3624" i="2"/>
  <c r="G18517" i="1"/>
  <c r="G18518" i="1"/>
  <c r="G18519" i="1"/>
  <c r="G18520" i="1"/>
  <c r="G18521" i="1"/>
  <c r="G18522" i="1"/>
  <c r="G18524" i="1"/>
  <c r="G18525" i="1"/>
  <c r="G18526" i="1"/>
  <c r="G18527" i="1"/>
  <c r="G18513" i="1"/>
  <c r="G18514" i="1"/>
  <c r="G18516" i="1"/>
  <c r="G18512" i="1"/>
  <c r="G18511" i="1"/>
  <c r="G18510" i="1"/>
  <c r="G18509" i="1"/>
  <c r="G18508" i="1"/>
  <c r="G18515" i="1"/>
  <c r="G18507" i="1"/>
  <c r="G18506" i="1"/>
  <c r="G18505" i="1"/>
  <c r="G18504" i="1"/>
  <c r="G18718" i="1"/>
  <c r="G18481" i="1"/>
  <c r="G18482" i="1"/>
  <c r="G18483" i="1"/>
  <c r="G18484" i="1"/>
  <c r="G18485" i="1"/>
  <c r="G18486" i="1"/>
  <c r="G3622" i="2"/>
  <c r="G3621" i="2"/>
  <c r="G18503" i="1"/>
  <c r="G18502" i="1"/>
  <c r="G18493" i="1"/>
  <c r="G18494" i="1"/>
  <c r="G18495" i="1"/>
  <c r="G18496" i="1"/>
  <c r="G18497" i="1"/>
  <c r="G18498" i="1"/>
  <c r="G18499" i="1"/>
  <c r="G18500" i="1"/>
  <c r="G18501" i="1"/>
  <c r="G18491" i="1"/>
  <c r="G18379" i="1"/>
  <c r="G18380" i="1"/>
  <c r="G18381" i="1"/>
  <c r="G18382" i="1"/>
  <c r="G18383" i="1"/>
  <c r="G18384" i="1"/>
  <c r="G18385" i="1"/>
  <c r="G18386" i="1"/>
  <c r="G18387" i="1"/>
  <c r="G18388" i="1"/>
  <c r="G18389" i="1"/>
  <c r="G18390" i="1"/>
  <c r="G18391" i="1"/>
  <c r="G18392" i="1"/>
  <c r="G18393" i="1"/>
  <c r="G18394" i="1"/>
  <c r="G18395" i="1"/>
  <c r="G18396" i="1"/>
  <c r="G18397" i="1"/>
  <c r="G18398" i="1"/>
  <c r="G18488" i="1"/>
  <c r="G18489" i="1"/>
  <c r="G18490" i="1"/>
  <c r="G18487" i="1"/>
  <c r="G18471" i="1"/>
  <c r="G18472" i="1"/>
  <c r="G18473" i="1"/>
  <c r="G18474" i="1"/>
  <c r="G18475" i="1"/>
  <c r="G18476" i="1"/>
  <c r="G18477" i="1"/>
  <c r="G18478" i="1"/>
  <c r="G18479" i="1"/>
  <c r="G18480" i="1"/>
  <c r="B14" i="3"/>
  <c r="G18703" i="1"/>
  <c r="G18702" i="1"/>
  <c r="C14" i="3"/>
  <c r="G18701" i="1"/>
  <c r="G18450" i="1"/>
  <c r="G18717" i="1" l="1"/>
  <c r="G3591" i="2"/>
  <c r="G3590" i="2"/>
  <c r="G3589" i="2"/>
  <c r="G3579" i="2"/>
  <c r="G3603" i="2"/>
  <c r="G3609" i="2"/>
  <c r="G3617" i="2"/>
  <c r="G3618" i="2"/>
  <c r="G3606" i="2"/>
  <c r="G18713" i="1"/>
  <c r="G18714" i="1"/>
  <c r="G18715" i="1"/>
  <c r="G18716" i="1"/>
  <c r="C13" i="3"/>
  <c r="G18410" i="1" l="1"/>
  <c r="G18411" i="1"/>
  <c r="G18412" i="1"/>
  <c r="G18413" i="1"/>
  <c r="G18414" i="1"/>
  <c r="G18415" i="1"/>
  <c r="G18409" i="1"/>
  <c r="G18408" i="1"/>
  <c r="G3610" i="2"/>
  <c r="G18407" i="1" l="1"/>
  <c r="G18406" i="1"/>
  <c r="G18404" i="1"/>
  <c r="G18405" i="1"/>
  <c r="G18403" i="1"/>
  <c r="G18374" i="1"/>
  <c r="G18375" i="1"/>
  <c r="G18376" i="1"/>
  <c r="G18377" i="1"/>
  <c r="G18378" i="1"/>
  <c r="G18401" i="1"/>
  <c r="G18402" i="1"/>
  <c r="G18373" i="1"/>
  <c r="G18372" i="1"/>
  <c r="G3601" i="2"/>
  <c r="G3602" i="2"/>
  <c r="G3600"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506" i="2"/>
  <c r="G3507" i="2"/>
  <c r="G3508" i="2"/>
  <c r="G3505" i="2"/>
  <c r="G3599" i="2"/>
  <c r="G18340" i="1" l="1"/>
  <c r="G3597"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96" i="2"/>
  <c r="G18369" i="1"/>
  <c r="G18315" i="1"/>
  <c r="G18316" i="1"/>
  <c r="G18317" i="1"/>
  <c r="G18313" i="1"/>
  <c r="G18314" i="1"/>
  <c r="G3595" i="2"/>
  <c r="G3594" i="2"/>
  <c r="G18312" i="1"/>
  <c r="G18309" i="1"/>
  <c r="G18310" i="1"/>
  <c r="G18311" i="1"/>
  <c r="G3583" i="2"/>
  <c r="G3582" i="2"/>
  <c r="G3575" i="2"/>
  <c r="G3578" i="2"/>
  <c r="G3577" i="2"/>
  <c r="G18159" i="1"/>
  <c r="G18160" i="1"/>
  <c r="G18161" i="1"/>
  <c r="G18162" i="1"/>
  <c r="G18163" i="1"/>
  <c r="G18164" i="1"/>
  <c r="G18165" i="1"/>
  <c r="G18166" i="1"/>
  <c r="G18167" i="1"/>
  <c r="G18168" i="1"/>
  <c r="G3528" i="2"/>
  <c r="G3529" i="2"/>
  <c r="G3530" i="2"/>
  <c r="G3531" i="2"/>
  <c r="G3532" i="2"/>
  <c r="G3533" i="2"/>
  <c r="G3534" i="2"/>
  <c r="G3535" i="2"/>
  <c r="G3536" i="2"/>
  <c r="G3537" i="2"/>
  <c r="G18452" i="1" l="1"/>
  <c r="G18454" i="1"/>
  <c r="G18075" i="1"/>
  <c r="G18059" i="1"/>
  <c r="G18290" i="1" l="1"/>
  <c r="G18289" i="1"/>
  <c r="G18287" i="1"/>
  <c r="G18286" i="1"/>
  <c r="G18307" i="1"/>
  <c r="G18308" i="1"/>
  <c r="G18306" i="1"/>
  <c r="G18305" i="1"/>
  <c r="G3588" i="2"/>
  <c r="G3587" i="2"/>
  <c r="G3586" i="2"/>
  <c r="G18304" i="1"/>
  <c r="G18303" i="1" l="1"/>
  <c r="F151" i="37"/>
  <c r="G3585" i="2"/>
  <c r="G18302" i="1"/>
  <c r="G18299" i="1"/>
  <c r="G18300" i="1"/>
  <c r="G18301" i="1"/>
  <c r="G18294" i="1"/>
  <c r="G18295" i="1"/>
  <c r="G18296" i="1"/>
  <c r="G18297" i="1"/>
  <c r="G18298" i="1"/>
  <c r="G18470"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93" i="2"/>
  <c r="G18193" i="1" l="1"/>
  <c r="G18194" i="1"/>
  <c r="G18195" i="1"/>
  <c r="G18196" i="1"/>
  <c r="G18197" i="1"/>
  <c r="G18198" i="1"/>
  <c r="G18199" i="1"/>
  <c r="G3550" i="2"/>
  <c r="G3549" i="2"/>
  <c r="G3544" i="2"/>
  <c r="G3545" i="2"/>
  <c r="G3546" i="2"/>
  <c r="G3547" i="2"/>
  <c r="G3548" i="2"/>
  <c r="G3477" i="2"/>
  <c r="G18468" i="1"/>
  <c r="G3574" i="2"/>
  <c r="G3478" i="2"/>
  <c r="G3380" i="2"/>
  <c r="G3379" i="2"/>
  <c r="G3364" i="2"/>
  <c r="G3360" i="2"/>
  <c r="G3365" i="2"/>
  <c r="G3237" i="2"/>
  <c r="G3238" i="2"/>
  <c r="G3239" i="2"/>
  <c r="G3240" i="2"/>
  <c r="G3307" i="2"/>
  <c r="G3214" i="2"/>
  <c r="G3213" i="2"/>
  <c r="G2805" i="2"/>
  <c r="G2804" i="2"/>
  <c r="G3116" i="2"/>
  <c r="G3118" i="2"/>
  <c r="G3119" i="2"/>
  <c r="G3117" i="2"/>
  <c r="G3121" i="2"/>
  <c r="G3122" i="2"/>
  <c r="G3123" i="2"/>
  <c r="G3375" i="2"/>
  <c r="G3573" i="2" l="1"/>
  <c r="G3572" i="2"/>
  <c r="G3422" i="2"/>
  <c r="G3551" i="2"/>
  <c r="G3473" i="2"/>
  <c r="G3472" i="2"/>
  <c r="G3567" i="2"/>
  <c r="G3451" i="2"/>
  <c r="G3450" i="2"/>
  <c r="G3576" i="2"/>
  <c r="G18449" i="1"/>
  <c r="G3571" i="2"/>
  <c r="G3570" i="2"/>
  <c r="G3569" i="2"/>
  <c r="G3568" i="2"/>
  <c r="G3559" i="2"/>
  <c r="G3555" i="2"/>
  <c r="G3562" i="2"/>
  <c r="G3561" i="2"/>
  <c r="G3558" i="2"/>
  <c r="G3554" i="2"/>
  <c r="G3553" i="2"/>
  <c r="G3541" i="2"/>
  <c r="G3540" i="2"/>
  <c r="G3525" i="2"/>
  <c r="G3524" i="2"/>
  <c r="G3521" i="2"/>
  <c r="G3557" i="2" l="1"/>
  <c r="G3552" i="2"/>
  <c r="G18467" i="1" l="1"/>
  <c r="G18466"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65" i="1"/>
  <c r="G3542" i="2"/>
  <c r="G18245" i="1"/>
  <c r="G18246" i="1"/>
  <c r="E18244" i="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18244" i="1" l="1"/>
  <c r="B13" i="3"/>
  <c r="K11" i="31"/>
  <c r="K10" i="31"/>
  <c r="K6" i="31"/>
  <c r="K5" i="31"/>
  <c r="G3556" i="2"/>
  <c r="G18211" i="1"/>
  <c r="K7" i="31" l="1"/>
  <c r="K12" i="31"/>
  <c r="G18210" i="1"/>
  <c r="G18203" i="1"/>
  <c r="G18204" i="1"/>
  <c r="G18205" i="1"/>
  <c r="G18206" i="1"/>
  <c r="G18207" i="1"/>
  <c r="G18208" i="1"/>
  <c r="G18209" i="1"/>
  <c r="G18200" i="1"/>
  <c r="G17816" i="1"/>
  <c r="G17817" i="1"/>
  <c r="G3543"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27" i="2"/>
  <c r="G18158" i="1"/>
  <c r="G18157" i="1"/>
  <c r="G18154" i="1"/>
  <c r="G18153" i="1"/>
  <c r="G18152" i="1"/>
  <c r="G18463" i="1"/>
  <c r="G18171" i="1"/>
  <c r="G18172" i="1"/>
  <c r="G18173" i="1"/>
  <c r="G18174" i="1"/>
  <c r="G18150" i="1"/>
  <c r="G18151" i="1"/>
  <c r="G18170" i="1"/>
  <c r="G3566" i="2"/>
  <c r="G18448" i="1"/>
  <c r="G3565" i="2"/>
  <c r="G18447" i="1"/>
  <c r="K17" i="31" l="1"/>
  <c r="G18461" i="1"/>
  <c r="G18462" i="1"/>
  <c r="G18460" i="1"/>
  <c r="G18459" i="1" l="1"/>
  <c r="G18458" i="1" l="1"/>
  <c r="G2880" i="2"/>
  <c r="G3120" i="2"/>
  <c r="G3509" i="2"/>
  <c r="G3513" i="2"/>
  <c r="G3522" i="2"/>
  <c r="G3520" i="2"/>
  <c r="G3523" i="2"/>
  <c r="G3501" i="2"/>
  <c r="G3494" i="2"/>
  <c r="G3516" i="2"/>
  <c r="G3519" i="2"/>
  <c r="G3518" i="2"/>
  <c r="G3517" i="2"/>
  <c r="G18118" i="1"/>
  <c r="G18117" i="1"/>
  <c r="G18116" i="1"/>
  <c r="G18115" i="1"/>
  <c r="G3514" i="2" l="1"/>
  <c r="G18446"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11" i="2"/>
  <c r="G3510" i="2"/>
  <c r="G18111" i="1"/>
  <c r="G18110" i="1"/>
  <c r="G18107" i="1"/>
  <c r="G18108" i="1"/>
  <c r="G18109" i="1"/>
  <c r="G18103" i="1"/>
  <c r="G18104" i="1"/>
  <c r="G18105" i="1"/>
  <c r="G18106" i="1"/>
  <c r="G18457" i="1"/>
  <c r="G18456" i="1"/>
  <c r="G18453" i="1" l="1"/>
  <c r="G18455" i="1"/>
  <c r="G18076" i="1"/>
  <c r="C12" i="3"/>
  <c r="B12" i="3"/>
  <c r="G18102" i="1" l="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45" i="1"/>
  <c r="G18444" i="1"/>
  <c r="G18443" i="1"/>
  <c r="G18442" i="1"/>
  <c r="G18441" i="1"/>
  <c r="G18437" i="1"/>
  <c r="G18438" i="1"/>
  <c r="G18439" i="1"/>
  <c r="G18440" i="1"/>
  <c r="G18435" i="1"/>
  <c r="G18434" i="1"/>
  <c r="G18433" i="1"/>
  <c r="G18432" i="1"/>
  <c r="G18431" i="1"/>
  <c r="G18430" i="1"/>
  <c r="F150" i="37"/>
  <c r="G18427" i="1"/>
  <c r="G18417" i="1"/>
  <c r="G18418" i="1"/>
  <c r="G18419" i="1"/>
  <c r="G18420" i="1"/>
  <c r="G18421" i="1"/>
  <c r="G18422" i="1"/>
  <c r="G18423" i="1"/>
  <c r="G18424" i="1"/>
  <c r="G18425" i="1"/>
  <c r="G18426" i="1"/>
  <c r="G18428" i="1"/>
  <c r="G18429" i="1"/>
  <c r="G18436" i="1"/>
  <c r="G18416" i="1"/>
  <c r="G3504" i="2"/>
  <c r="G3503" i="2"/>
  <c r="G3483" i="2"/>
  <c r="G3484" i="2"/>
  <c r="G3485" i="2"/>
  <c r="G3486" i="2"/>
  <c r="G3487" i="2"/>
  <c r="G3488" i="2"/>
  <c r="G3489" i="2"/>
  <c r="G3490" i="2"/>
  <c r="G3491" i="2"/>
  <c r="G3492" i="2"/>
  <c r="G3493" i="2"/>
  <c r="G3421" i="2"/>
  <c r="G3470" i="2"/>
  <c r="G3454" i="2"/>
  <c r="G3452" i="2"/>
  <c r="G3435" i="2"/>
  <c r="G3423" i="2"/>
  <c r="G3420" i="2"/>
  <c r="G3410" i="2"/>
  <c r="G3409" i="2"/>
  <c r="G3474" i="2"/>
  <c r="G3469" i="2"/>
  <c r="G3480" i="2"/>
  <c r="G3479" i="2"/>
  <c r="G3497" i="2"/>
  <c r="G3496" i="2"/>
  <c r="G3476" i="2"/>
  <c r="G18451" i="1"/>
  <c r="G18070" i="1"/>
  <c r="G18074" i="1"/>
  <c r="G17697" i="1"/>
  <c r="G17689" i="1"/>
  <c r="G17995" i="1"/>
  <c r="G18039" i="1"/>
  <c r="G3498" i="2"/>
  <c r="G3495" i="2"/>
  <c r="G18032" i="1"/>
  <c r="F149" i="37"/>
  <c r="G3502" i="2"/>
  <c r="G18031" i="1"/>
  <c r="G18030" i="1"/>
  <c r="G3500" i="2"/>
  <c r="G18029" i="1"/>
  <c r="G18009" i="1"/>
  <c r="G18008" i="1"/>
  <c r="G18007" i="1"/>
  <c r="G18006" i="1"/>
  <c r="G18005" i="1"/>
  <c r="G17996" i="1"/>
  <c r="G17997" i="1"/>
  <c r="G17998" i="1"/>
  <c r="G17999" i="1"/>
  <c r="G18000" i="1"/>
  <c r="G18001" i="1"/>
  <c r="G18002" i="1"/>
  <c r="G18003" i="1"/>
  <c r="G18004" i="1"/>
  <c r="G17994" i="1"/>
  <c r="G17993" i="1"/>
  <c r="G17992" i="1"/>
  <c r="G17991" i="1"/>
  <c r="G3499" i="2"/>
  <c r="G17990" i="1"/>
  <c r="G17989" i="1"/>
  <c r="G17988" i="1"/>
  <c r="G17987" i="1"/>
  <c r="G17983" i="1"/>
  <c r="G17984" i="1"/>
  <c r="G17985" i="1"/>
  <c r="G17986" i="1"/>
  <c r="G17978" i="1"/>
  <c r="G17979" i="1"/>
  <c r="G17980" i="1"/>
  <c r="G17981" i="1"/>
  <c r="G17982" i="1"/>
  <c r="G3482"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81" i="2"/>
  <c r="G17949" i="1"/>
  <c r="G17948" i="1"/>
  <c r="G17947" i="1"/>
  <c r="G17946" i="1"/>
  <c r="G17945" i="1"/>
  <c r="G18068" i="1"/>
  <c r="G18073" i="1"/>
  <c r="G18072" i="1"/>
  <c r="G18071" i="1" l="1"/>
  <c r="G18069" i="1" l="1"/>
  <c r="G3471" i="2"/>
  <c r="G17933" i="1" l="1"/>
  <c r="G17940" i="1"/>
  <c r="G17936" i="1"/>
  <c r="G17937" i="1"/>
  <c r="G17938" i="1"/>
  <c r="G17939" i="1"/>
  <c r="G17928" i="1"/>
  <c r="G17929" i="1"/>
  <c r="G17930" i="1"/>
  <c r="G17931" i="1"/>
  <c r="G17932" i="1"/>
  <c r="G17934" i="1"/>
  <c r="G17935" i="1"/>
  <c r="G17927" i="1"/>
  <c r="G17926" i="1"/>
  <c r="G3475"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68"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61" i="2"/>
  <c r="G3462" i="2"/>
  <c r="G3463" i="2"/>
  <c r="G3464" i="2"/>
  <c r="G3465" i="2"/>
  <c r="G3466" i="2"/>
  <c r="G3467" i="2"/>
  <c r="G17886" i="1"/>
  <c r="G17884" i="1"/>
  <c r="G17885" i="1"/>
  <c r="G17880" i="1"/>
  <c r="G17881" i="1"/>
  <c r="G17882" i="1"/>
  <c r="H73" i="5" l="1"/>
  <c r="H72" i="5"/>
  <c r="H71" i="5"/>
  <c r="G73" i="5"/>
  <c r="G72" i="5"/>
  <c r="G71" i="5"/>
  <c r="I70" i="5"/>
  <c r="I71" i="5"/>
  <c r="I72" i="5"/>
  <c r="I73" i="5"/>
  <c r="G3429" i="2"/>
  <c r="G3442"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60" i="2"/>
  <c r="G17857" i="1"/>
  <c r="G3456" i="2"/>
  <c r="G3457" i="2"/>
  <c r="G3458" i="2"/>
  <c r="G3459" i="2"/>
  <c r="G17854" i="1"/>
  <c r="G17855" i="1"/>
  <c r="G17856" i="1"/>
  <c r="G17853" i="1"/>
  <c r="G17852" i="1"/>
  <c r="G17851" i="1"/>
  <c r="G3455" i="2"/>
  <c r="G17850" i="1"/>
  <c r="G17849" i="1"/>
  <c r="G17848" i="1"/>
  <c r="G17847" i="1"/>
  <c r="F147" i="37"/>
  <c r="G3436" i="2"/>
  <c r="G3449" i="2"/>
  <c r="G3448" i="2"/>
  <c r="G3434" i="2"/>
  <c r="G3441" i="2"/>
  <c r="G3433" i="2"/>
  <c r="G3349" i="2"/>
  <c r="G3432" i="2"/>
  <c r="G3453" i="2"/>
  <c r="G3440" i="2"/>
  <c r="G3444" i="2"/>
  <c r="G3419" i="2"/>
  <c r="G3359" i="2"/>
  <c r="G3348" i="2"/>
  <c r="G3447" i="2"/>
  <c r="G3439" i="2"/>
  <c r="G3438" i="2"/>
  <c r="G3428"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1" i="2"/>
  <c r="G17724" i="1"/>
  <c r="F145" i="37"/>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13" i="2"/>
  <c r="G3415" i="2"/>
  <c r="G3416" i="2"/>
  <c r="G3417" i="2"/>
  <c r="G3418" i="2"/>
  <c r="G17539" i="1"/>
  <c r="G17705" i="1"/>
  <c r="J15"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8" i="2"/>
  <c r="G3160" i="2"/>
  <c r="G3004" i="2"/>
  <c r="G2908" i="2"/>
  <c r="G3389" i="2" l="1"/>
  <c r="G3390" i="2"/>
  <c r="G3391" i="2"/>
  <c r="G3392" i="2"/>
  <c r="G3394" i="2"/>
  <c r="G3395" i="2"/>
  <c r="G3396" i="2"/>
  <c r="G3125" i="2"/>
  <c r="G3124" i="2"/>
  <c r="G2823" i="2"/>
  <c r="G2789" i="2"/>
  <c r="G3412" i="2" l="1"/>
  <c r="G3407" i="2"/>
  <c r="G17673" i="1" l="1"/>
  <c r="G17672" i="1"/>
  <c r="G17687" i="1"/>
  <c r="G17704" i="1" l="1"/>
  <c r="G17698" i="1"/>
  <c r="G17696" i="1"/>
  <c r="G17695" i="1"/>
  <c r="G17694" i="1"/>
  <c r="G17693" i="1"/>
  <c r="G17692" i="1"/>
  <c r="J20" i="33"/>
  <c r="M3" i="33"/>
  <c r="G3288" i="2" l="1"/>
  <c r="G3169" i="2"/>
  <c r="G3074"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M18" i="33"/>
  <c r="M7" i="33"/>
  <c r="M6" i="33"/>
  <c r="M10" i="33"/>
  <c r="M30" i="33" l="1"/>
  <c r="C22" i="33" l="1"/>
  <c r="E22"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6"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9" i="33" l="1"/>
  <c r="G17314" i="1" l="1"/>
  <c r="G17313" i="1"/>
  <c r="G3315" i="2"/>
  <c r="G3321" i="2"/>
  <c r="G3314" i="2"/>
  <c r="G3313" i="2"/>
  <c r="F3256" i="2"/>
  <c r="G3312" i="2"/>
  <c r="G3310" i="2"/>
  <c r="G3309" i="2"/>
  <c r="G3303" i="2"/>
  <c r="G3302" i="2"/>
  <c r="G3296" i="2"/>
  <c r="G3311" i="2"/>
  <c r="G3308" i="2"/>
  <c r="G3170" i="2"/>
  <c r="G3167"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7"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6" i="2" l="1"/>
  <c r="G3281" i="2"/>
  <c r="G3285" i="2"/>
  <c r="G3271" i="2"/>
  <c r="G3280" i="2"/>
  <c r="G17307" i="1"/>
  <c r="G3284" i="2"/>
  <c r="G3283" i="2"/>
  <c r="G3270" i="2" l="1"/>
  <c r="G3269" i="2"/>
  <c r="X20" i="31" l="1"/>
  <c r="G17306" i="1" l="1"/>
  <c r="G17103" i="1"/>
  <c r="G17098" i="1"/>
  <c r="G17099" i="1"/>
  <c r="G17100" i="1"/>
  <c r="G17101" i="1"/>
  <c r="G17102" i="1"/>
  <c r="G3282" i="2"/>
  <c r="G17305" i="1"/>
  <c r="G17304" i="1"/>
  <c r="G17303" i="1"/>
  <c r="G3273" i="2"/>
  <c r="G3274" i="2"/>
  <c r="G3275" i="2"/>
  <c r="G3276" i="2"/>
  <c r="G3277" i="2"/>
  <c r="G3278" i="2"/>
  <c r="G3279"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2" i="2"/>
  <c r="G17082" i="1"/>
  <c r="G17077" i="1"/>
  <c r="G17078" i="1"/>
  <c r="G17079" i="1"/>
  <c r="G17080" i="1"/>
  <c r="G17081" i="1"/>
  <c r="I139" i="28"/>
  <c r="G17324" i="1"/>
  <c r="G17325" i="1"/>
  <c r="G3268" i="2"/>
  <c r="G3267" i="2"/>
  <c r="G3266" i="2"/>
  <c r="G3265" i="2"/>
  <c r="G3264" i="2"/>
  <c r="G3263" i="2"/>
  <c r="G3262" i="2"/>
  <c r="G3261" i="2"/>
  <c r="G3260" i="2"/>
  <c r="G3259" i="2"/>
  <c r="G3258" i="2"/>
  <c r="G3257" i="2"/>
  <c r="G3256" i="2"/>
  <c r="G3255" i="2"/>
  <c r="G2378" i="2"/>
  <c r="G3254" i="2"/>
  <c r="G2957" i="2"/>
  <c r="G17323" i="1"/>
  <c r="G16975" i="1"/>
  <c r="G16974" i="1"/>
  <c r="G17072" i="1"/>
  <c r="G17073" i="1"/>
  <c r="G16846" i="1"/>
  <c r="G17074" i="1"/>
  <c r="G17075" i="1"/>
  <c r="G17076" i="1"/>
  <c r="G17071" i="1"/>
  <c r="G17070" i="1"/>
  <c r="G17069" i="1"/>
  <c r="E28" i="33"/>
  <c r="G3253" i="2"/>
  <c r="G17068" i="1"/>
  <c r="G17064" i="1"/>
  <c r="G17065" i="1"/>
  <c r="G17066" i="1"/>
  <c r="G17067" i="1"/>
  <c r="G3212" i="2"/>
  <c r="G3224" i="2"/>
  <c r="G3252" i="2"/>
  <c r="G3233" i="2"/>
  <c r="G3232" i="2"/>
  <c r="G3226" i="2"/>
  <c r="G3225" i="2"/>
  <c r="G3251" i="2"/>
  <c r="G3250" i="2"/>
  <c r="G3235" i="2"/>
  <c r="G3234" i="2"/>
  <c r="G3231" i="2"/>
  <c r="G3230" i="2"/>
  <c r="G3229" i="2"/>
  <c r="G3215"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8" i="2"/>
  <c r="G3249" i="2"/>
  <c r="G3248" i="2"/>
  <c r="G3247" i="2"/>
  <c r="G3245" i="2"/>
  <c r="G17322" i="1"/>
  <c r="G3241" i="2"/>
  <c r="G3242" i="2"/>
  <c r="G3243" i="2"/>
  <c r="G3244" i="2"/>
  <c r="G3236" i="2"/>
  <c r="G3189"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7" i="2" l="1"/>
  <c r="E47" i="33"/>
  <c r="G16516" i="1"/>
  <c r="G17320" i="1"/>
  <c r="G16959" i="1"/>
  <c r="G3223" i="2"/>
  <c r="G16968" i="1"/>
  <c r="G16965" i="1"/>
  <c r="G16966" i="1"/>
  <c r="G16967" i="1"/>
  <c r="G16964" i="1"/>
  <c r="G16952" i="1"/>
  <c r="G16953" i="1"/>
  <c r="G16954" i="1"/>
  <c r="G16955" i="1"/>
  <c r="G16956" i="1"/>
  <c r="G16957" i="1"/>
  <c r="G16958" i="1"/>
  <c r="G16960" i="1"/>
  <c r="G16961" i="1"/>
  <c r="G16962" i="1"/>
  <c r="G16963" i="1"/>
  <c r="F3205" i="2"/>
  <c r="G3207" i="2"/>
  <c r="G16947" i="1" l="1"/>
  <c r="G16948" i="1"/>
  <c r="G16949" i="1"/>
  <c r="G16950" i="1"/>
  <c r="G3220" i="2"/>
  <c r="G3219" i="2"/>
  <c r="G3211" i="2"/>
  <c r="G3210" i="2"/>
  <c r="G3209" i="2"/>
  <c r="G3208" i="2"/>
  <c r="G3206" i="2"/>
  <c r="G16875" i="1"/>
  <c r="G16876" i="1"/>
  <c r="G16877" i="1"/>
  <c r="G3216" i="2"/>
  <c r="G3205" i="2"/>
  <c r="G3204" i="2"/>
  <c r="G3203" i="2"/>
  <c r="G3217" i="2"/>
  <c r="G3201" i="2"/>
  <c r="G3200" i="2"/>
  <c r="G3186" i="2"/>
  <c r="G3222" i="2"/>
  <c r="G3218" i="2"/>
  <c r="G16951" i="1"/>
  <c r="G16946" i="1"/>
  <c r="G16941" i="1"/>
  <c r="G16942" i="1"/>
  <c r="G16943" i="1"/>
  <c r="G16944" i="1"/>
  <c r="G16945" i="1"/>
  <c r="G3221"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2" i="2"/>
  <c r="G3131" i="2"/>
  <c r="G3152" i="2"/>
  <c r="G3151" i="2"/>
  <c r="G3143" i="2"/>
  <c r="G3142" i="2"/>
  <c r="G16857" i="1"/>
  <c r="G16852" i="1"/>
  <c r="G16853" i="1"/>
  <c r="G16854" i="1"/>
  <c r="G16855" i="1"/>
  <c r="G16856" i="1"/>
  <c r="G3192" i="2"/>
  <c r="G3193" i="2"/>
  <c r="G3194" i="2"/>
  <c r="G3195" i="2"/>
  <c r="G3196" i="2"/>
  <c r="G16773" i="1"/>
  <c r="G16912" i="1"/>
  <c r="G16879" i="1"/>
  <c r="G16880" i="1"/>
  <c r="G16881" i="1"/>
  <c r="G16882" i="1"/>
  <c r="G16878" i="1"/>
  <c r="G3202" i="2"/>
  <c r="G16874" i="1"/>
  <c r="G16873" i="1" l="1"/>
  <c r="G16872" i="1"/>
  <c r="G16866" i="1"/>
  <c r="G16867" i="1"/>
  <c r="G16868" i="1"/>
  <c r="G16869" i="1"/>
  <c r="G16870" i="1"/>
  <c r="G16871" i="1"/>
  <c r="G16865" i="1"/>
  <c r="G16858" i="1" l="1"/>
  <c r="G16859" i="1"/>
  <c r="G16860" i="1"/>
  <c r="G16861" i="1"/>
  <c r="G16862" i="1"/>
  <c r="G3199" i="2"/>
  <c r="G3198" i="2"/>
  <c r="G16929" i="1" l="1"/>
  <c r="G3164" i="2"/>
  <c r="G3165" i="2"/>
  <c r="G3166" i="2"/>
  <c r="G3162" i="2"/>
  <c r="G3159" i="2"/>
  <c r="G3163" i="2"/>
  <c r="G3150" i="2"/>
  <c r="G3146" i="2"/>
  <c r="G3145" i="2"/>
  <c r="G3188" i="2"/>
  <c r="G3180" i="2"/>
  <c r="G3187" i="2"/>
  <c r="G3149" i="2"/>
  <c r="G3073" i="2"/>
  <c r="G16863" i="1" l="1"/>
  <c r="G16864" i="1"/>
  <c r="G3197" i="2"/>
  <c r="G3191"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90" i="2"/>
  <c r="G16775" i="1"/>
  <c r="G16774" i="1"/>
  <c r="G16772" i="1"/>
  <c r="G16757" i="1"/>
  <c r="G3185" i="2"/>
  <c r="G16756" i="1"/>
  <c r="G16755" i="1"/>
  <c r="G16754" i="1"/>
  <c r="G3184" i="2"/>
  <c r="G3183" i="2"/>
  <c r="G3182" i="2"/>
  <c r="G16753" i="1"/>
  <c r="G16752" i="1"/>
  <c r="G3154" i="2"/>
  <c r="G3157" i="2"/>
  <c r="G3156" i="2"/>
  <c r="G3155" i="2"/>
  <c r="G3153" i="2"/>
  <c r="G3148" i="2"/>
  <c r="G3147" i="2"/>
  <c r="G3181"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1" i="2"/>
  <c r="G3172" i="2"/>
  <c r="G3173" i="2"/>
  <c r="G3174" i="2"/>
  <c r="G3175" i="2"/>
  <c r="G3176" i="2"/>
  <c r="G3177" i="2"/>
  <c r="G3178" i="2"/>
  <c r="G3179" i="2"/>
  <c r="G3144" i="2"/>
  <c r="G16734" i="1"/>
  <c r="G16733" i="1" l="1"/>
  <c r="G3161" i="2"/>
  <c r="G16732" i="1"/>
  <c r="G16715" i="1"/>
  <c r="G16731" i="1"/>
  <c r="G3158"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40" i="2"/>
  <c r="G314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9" i="2"/>
  <c r="G3138" i="2"/>
  <c r="G3137" i="2"/>
  <c r="G313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5" i="2" l="1"/>
  <c r="G3110" i="2"/>
  <c r="G3075" i="2"/>
  <c r="G3059" i="2"/>
  <c r="G3028" i="2"/>
  <c r="G3127" i="2"/>
  <c r="G3126" i="2"/>
  <c r="G3115" i="2"/>
  <c r="G3128" i="2"/>
  <c r="G311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4" i="2" l="1"/>
  <c r="G16586" i="1"/>
  <c r="G3130" i="2"/>
  <c r="G3133" i="2"/>
  <c r="G3109" i="2"/>
  <c r="G3105" i="2"/>
  <c r="G3104"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3" i="2" l="1"/>
  <c r="G3112" i="2"/>
  <c r="G311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8" i="2"/>
  <c r="G3072" i="2"/>
  <c r="G3071" i="2"/>
  <c r="G3078" i="2"/>
  <c r="G3107" i="2"/>
  <c r="G3095" i="2"/>
  <c r="G3094" i="2"/>
  <c r="G3058" i="2"/>
  <c r="G3106"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48" i="33"/>
  <c r="E46" i="33"/>
  <c r="E45" i="33"/>
  <c r="E44" i="33"/>
  <c r="C43" i="33"/>
  <c r="E43" i="33" s="1"/>
  <c r="E42" i="33"/>
  <c r="E41" i="33"/>
  <c r="E39" i="33"/>
  <c r="E38" i="33"/>
  <c r="E32" i="33"/>
  <c r="E31" i="33"/>
  <c r="E30" i="33"/>
  <c r="E26" i="33"/>
  <c r="E24"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V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W28" i="31"/>
  <c r="L78" i="23"/>
  <c r="X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C16" i="3"/>
  <c r="C15"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E5" i="31" l="1"/>
  <c r="C92" i="23"/>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E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E24" i="31"/>
  <c r="J63" i="23"/>
  <c r="AD24" i="31"/>
  <c r="I63" i="23"/>
  <c r="AC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E4" i="31" l="1"/>
  <c r="AE6" i="31" s="1"/>
  <c r="AE11" i="31" s="1"/>
  <c r="AE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D23" i="31"/>
  <c r="AE23" i="31"/>
  <c r="AE25" i="31" s="1"/>
  <c r="AC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AO50" i="3"/>
  <c r="G4309" i="1"/>
  <c r="F768" i="2"/>
  <c r="G21" i="3" l="1"/>
  <c r="E4" i="31"/>
  <c r="E6" i="31" s="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H34" i="33" l="1"/>
  <c r="G34" i="33"/>
  <c r="H37" i="33"/>
  <c r="H36" i="33"/>
  <c r="G37" i="33"/>
  <c r="G36" i="33"/>
  <c r="G4055" i="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G350" i="2" l="1"/>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5" i="33" l="1"/>
  <c r="I14" i="33"/>
  <c r="I13" i="33"/>
  <c r="I16" i="33"/>
  <c r="I25" i="33"/>
  <c r="I19" i="33"/>
  <c r="I22" i="33"/>
  <c r="I7" i="33"/>
  <c r="I6" i="33"/>
  <c r="I28" i="33"/>
  <c r="I40" i="33"/>
  <c r="I17" i="33"/>
  <c r="I47" i="33"/>
  <c r="I20" i="33"/>
  <c r="I15" i="33"/>
  <c r="I18" i="33"/>
  <c r="I48" i="33"/>
  <c r="I11" i="33"/>
  <c r="I32" i="33"/>
  <c r="I45" i="33"/>
  <c r="I8" i="33"/>
  <c r="I21" i="33"/>
  <c r="I43" i="33"/>
  <c r="I4" i="33"/>
  <c r="I24" i="33"/>
  <c r="I41" i="33"/>
  <c r="I2" i="33"/>
  <c r="I5" i="33"/>
  <c r="I12" i="33"/>
  <c r="I38" i="33"/>
  <c r="I46" i="33"/>
  <c r="I10" i="33"/>
  <c r="I31" i="33"/>
  <c r="I44" i="33"/>
  <c r="I26" i="33"/>
  <c r="I42" i="33"/>
  <c r="I3" i="33"/>
  <c r="I39" i="33"/>
  <c r="I30" i="33"/>
  <c r="G291" i="2"/>
  <c r="J49" i="33" l="1"/>
  <c r="I49"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S5" i="31" s="1"/>
  <c r="G50" i="1"/>
  <c r="G37" i="1"/>
  <c r="G49" i="1"/>
  <c r="G36" i="1"/>
  <c r="G59" i="1"/>
  <c r="G58" i="1"/>
  <c r="G21" i="1"/>
  <c r="G34" i="1"/>
  <c r="G33" i="1"/>
  <c r="G35" i="1"/>
  <c r="G22" i="1"/>
  <c r="G44" i="1"/>
  <c r="H14" i="33" l="1"/>
  <c r="G13" i="33"/>
  <c r="G14" i="33"/>
  <c r="H13" i="33"/>
  <c r="G35" i="33"/>
  <c r="H35" i="33"/>
  <c r="S6" i="31"/>
  <c r="S10" i="31"/>
  <c r="S11" i="31"/>
  <c r="H25" i="33"/>
  <c r="G25" i="33"/>
  <c r="G16" i="33"/>
  <c r="H16" i="33"/>
  <c r="H7" i="33"/>
  <c r="G6" i="33"/>
  <c r="H6" i="33"/>
  <c r="G7" i="33"/>
  <c r="G22" i="33"/>
  <c r="H22" i="33"/>
  <c r="H5" i="33"/>
  <c r="H19" i="33"/>
  <c r="M19" i="33" s="1"/>
  <c r="G19" i="33"/>
  <c r="H40" i="33"/>
  <c r="M40" i="33" s="1"/>
  <c r="G40" i="33"/>
  <c r="G25" i="3"/>
  <c r="F25" i="3"/>
  <c r="G26" i="3"/>
  <c r="F26" i="3"/>
  <c r="G28" i="33"/>
  <c r="H28" i="33"/>
  <c r="M28" i="33" s="1"/>
  <c r="G47" i="33"/>
  <c r="H47" i="33"/>
  <c r="M47" i="33" s="1"/>
  <c r="H48" i="33"/>
  <c r="M48" i="33" s="1"/>
  <c r="H17" i="33"/>
  <c r="G17" i="33"/>
  <c r="H20" i="33"/>
  <c r="M20" i="33" s="1"/>
  <c r="G20" i="33"/>
  <c r="H18" i="33"/>
  <c r="H15" i="33"/>
  <c r="M15" i="33" s="1"/>
  <c r="G18" i="33"/>
  <c r="G15" i="33"/>
  <c r="H21" i="33"/>
  <c r="G44" i="33"/>
  <c r="G5" i="33"/>
  <c r="G38" i="33"/>
  <c r="G3" i="33"/>
  <c r="G24" i="33"/>
  <c r="G41" i="33"/>
  <c r="G2" i="33"/>
  <c r="H11" i="33"/>
  <c r="H38" i="33"/>
  <c r="M38" i="33" s="1"/>
  <c r="H42" i="33"/>
  <c r="M42" i="33" s="1"/>
  <c r="H44" i="33"/>
  <c r="M44" i="33" s="1"/>
  <c r="H32" i="33"/>
  <c r="M32" i="33" s="1"/>
  <c r="G21" i="33"/>
  <c r="G39" i="33"/>
  <c r="G12" i="33"/>
  <c r="G26" i="33"/>
  <c r="G46" i="33"/>
  <c r="G10" i="33"/>
  <c r="G31" i="33"/>
  <c r="H26" i="33"/>
  <c r="M26" i="33" s="1"/>
  <c r="H45" i="33"/>
  <c r="M45" i="33" s="1"/>
  <c r="H39" i="33"/>
  <c r="M39" i="33" s="1"/>
  <c r="H12" i="33"/>
  <c r="M12" i="33" s="1"/>
  <c r="G30" i="33"/>
  <c r="G48" i="33"/>
  <c r="G11" i="33"/>
  <c r="G42" i="33"/>
  <c r="H24" i="33"/>
  <c r="M24" i="33" s="1"/>
  <c r="H31" i="33"/>
  <c r="H43" i="33"/>
  <c r="M43" i="33" s="1"/>
  <c r="H4" i="33"/>
  <c r="M4" i="33" s="1"/>
  <c r="H30" i="33"/>
  <c r="H3" i="33"/>
  <c r="G43" i="33"/>
  <c r="G4" i="33"/>
  <c r="G32" i="33"/>
  <c r="G45" i="33"/>
  <c r="G8" i="33"/>
  <c r="H2" i="33"/>
  <c r="M2" i="33" s="1"/>
  <c r="H41" i="33"/>
  <c r="M41" i="33" s="1"/>
  <c r="H10" i="33"/>
  <c r="H46" i="33"/>
  <c r="H8" i="33"/>
  <c r="AG185" i="3"/>
  <c r="G45" i="1"/>
  <c r="G10" i="1"/>
  <c r="G11" i="1"/>
  <c r="G12" i="1"/>
  <c r="G13" i="1"/>
  <c r="G14" i="1"/>
  <c r="G15" i="1"/>
  <c r="G16" i="1"/>
  <c r="G17" i="1"/>
  <c r="G18" i="1"/>
  <c r="G19" i="1"/>
  <c r="G20" i="1"/>
  <c r="G23" i="1"/>
  <c r="G24" i="1"/>
  <c r="G25" i="1"/>
  <c r="G26" i="1"/>
  <c r="G27" i="1"/>
  <c r="G28" i="1"/>
  <c r="G29" i="1"/>
  <c r="G30" i="1"/>
  <c r="G31" i="1"/>
  <c r="G32" i="1"/>
  <c r="S12" i="31" l="1"/>
  <c r="F28" i="3"/>
  <c r="X4" i="31"/>
  <c r="S7" i="31"/>
  <c r="X5" i="31"/>
  <c r="G28" i="3"/>
  <c r="M46" i="33"/>
  <c r="M49" i="33" s="1"/>
  <c r="AG213" i="3"/>
  <c r="S17" i="31" l="1"/>
  <c r="G30" i="3"/>
  <c r="X6" i="31"/>
  <c r="X11" i="31" s="1"/>
  <c r="X22" i="31" s="1"/>
  <c r="X27" i="31" s="1"/>
  <c r="X29" i="31" s="1"/>
  <c r="V27" i="31" l="1"/>
  <c r="V29" i="31" s="1"/>
  <c r="W27" i="31"/>
  <c r="W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<sst xmlns="http://schemas.openxmlformats.org/spreadsheetml/2006/main" count="84814" uniqueCount="12631">
  <si>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</si>
  <si>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</si>
  <si>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</si>
  <si>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</si>
  <si>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</si>
  <si>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</si>
  <si>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</si>
  <si>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</si>
  <si>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</si>
  <si>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</si>
  <si>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</si>
  <si>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</si>
  <si>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</si>
  <si>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</si>
  <si>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</si>
  <si>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</si>
  <si>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</si>
  <si>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</si>
  <si>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</si>
  <si>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</si>
  <si>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</si>
  <si>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</si>
  <si>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</si>
  <si>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</si>
  <si>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</si>
  <si>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</si>
  <si>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</si>
  <si>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</si>
  <si>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</si>
  <si>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</si>
  <si>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</si>
  <si>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</si>
  <si>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</si>
  <si>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</si>
  <si>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</si>
  <si>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</si>
  <si>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</si>
  <si>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</si>
  <si>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</si>
  <si>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</si>
  <si>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</si>
  <si>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</si>
  <si>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</si>
  <si>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</si>
  <si>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</si>
  <si>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</si>
  <si>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</si>
  <si>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</si>
  <si>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</si>
  <si>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</si>
  <si>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</si>
  <si>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</si>
  <si>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</si>
  <si>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</si>
  <si>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</si>
  <si>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</si>
  <si>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</si>
  <si>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</si>
  <si>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</si>
  <si>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</si>
  <si>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</si>
  <si>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</si>
  <si>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</si>
  <si>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</si>
  <si>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</si>
  <si>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</si>
  <si>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</si>
  <si>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</si>
  <si>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</si>
  <si>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</si>
  <si>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</si>
  <si>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</si>
  <si>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</si>
  <si>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</si>
  <si>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</si>
  <si>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</si>
  <si>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</si>
  <si>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</si>
  <si>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</si>
  <si>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</si>
  <si>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</si>
  <si>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</si>
  <si>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</si>
  <si>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</si>
  <si>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</si>
  <si>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</si>
  <si>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</si>
  <si>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</si>
  <si>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</si>
  <si>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</si>
  <si>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</si>
  <si>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</si>
  <si>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</si>
  <si>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</si>
  <si>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</si>
  <si>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</si>
  <si>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</si>
  <si>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</si>
  <si>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</si>
  <si>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</si>
  <si>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</si>
  <si>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</si>
  <si>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</si>
  <si>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</si>
  <si>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</si>
  <si>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</si>
  <si>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</si>
  <si>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</si>
  <si>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</si>
  <si>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</si>
  <si>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</si>
  <si>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</si>
  <si>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</si>
  <si>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</si>
  <si>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</si>
  <si>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</si>
  <si>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</si>
  <si>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</si>
  <si>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</si>
  <si>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</si>
  <si>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</si>
  <si>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</si>
  <si>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</si>
  <si>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</si>
  <si>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</si>
  <si>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</si>
  <si>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</si>
  <si>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</si>
  <si>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</si>
  <si>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</si>
  <si>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</si>
  <si>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</si>
  <si>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</si>
  <si>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</si>
  <si>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</si>
  <si>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</si>
  <si>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</si>
  <si>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</si>
  <si>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</si>
  <si>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</si>
  <si>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</si>
  <si>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</si>
  <si>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</si>
  <si>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</si>
  <si>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</si>
  <si>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</si>
  <si>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</si>
  <si>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</si>
  <si>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</si>
  <si>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</si>
  <si>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</si>
  <si>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</si>
  <si>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</si>
  <si>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</si>
  <si>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</si>
  <si>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</si>
  <si>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</si>
  <si>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</si>
  <si>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</si>
  <si>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</si>
  <si>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</si>
  <si>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</si>
  <si>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</si>
  <si>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</si>
  <si>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</si>
  <si>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</si>
  <si>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</si>
  <si>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</si>
  <si>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</si>
  <si>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</si>
  <si>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</si>
  <si>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</si>
  <si>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</si>
  <si>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</si>
  <si>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</si>
  <si>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</si>
  <si>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</si>
  <si>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</si>
  <si>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</si>
  <si>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</si>
  <si>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</si>
  <si>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</si>
  <si>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</si>
  <si>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</si>
  <si>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</si>
  <si>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</si>
  <si>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</si>
  <si>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</si>
  <si>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</si>
  <si>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</si>
  <si>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</si>
  <si>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</si>
  <si>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</si>
  <si>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</si>
  <si>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</si>
  <si>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</si>
  <si>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</si>
  <si>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</si>
  <si>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</si>
  <si>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</si>
  <si>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</si>
  <si>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</si>
  <si>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</si>
  <si>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</si>
  <si>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</si>
  <si>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</si>
  <si>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</si>
  <si>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</si>
  <si>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</si>
  <si>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</si>
  <si>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</si>
  <si>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</si>
  <si>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</si>
  <si>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</si>
  <si>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</si>
  <si>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</si>
  <si>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</si>
  <si>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</si>
  <si>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</si>
  <si>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</si>
  <si>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</si>
  <si>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</si>
  <si>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</si>
  <si>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</si>
  <si>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</si>
  <si>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</si>
  <si>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</si>
  <si>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</si>
  <si>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</si>
  <si>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</si>
  <si>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</si>
  <si>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</si>
  <si>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</si>
  <si>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</si>
  <si>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</si>
  <si>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</si>
  <si>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</si>
  <si>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</si>
  <si>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</si>
  <si>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</si>
  <si>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</si>
  <si>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</si>
  <si>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</si>
  <si>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</si>
  <si>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</si>
  <si>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</si>
  <si>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</si>
  <si>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</si>
  <si>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</si>
  <si>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</si>
  <si>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</si>
  <si>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</si>
  <si>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</si>
  <si>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</si>
  <si>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</si>
  <si>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</si>
  <si>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</si>
  <si>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</si>
  <si>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</si>
  <si>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</si>
  <si>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</si>
  <si>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</si>
  <si>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</si>
  <si>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</si>
  <si>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</si>
  <si>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</si>
  <si>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</si>
  <si>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</si>
  <si>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</si>
  <si>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</si>
  <si>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</si>
  <si>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</si>
  <si>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</si>
  <si>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</si>
  <si>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</si>
  <si>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</si>
  <si>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</si>
  <si>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</si>
  <si>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</si>
  <si>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</si>
  <si>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</si>
  <si>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</si>
  <si>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</si>
  <si>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</si>
  <si>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</si>
  <si>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</si>
  <si>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</si>
  <si>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</si>
  <si>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</si>
  <si>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</si>
  <si>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</si>
  <si>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</si>
  <si>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</si>
  <si>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</si>
  <si>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</si>
  <si>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</si>
  <si>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</si>
  <si>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</si>
  <si>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</si>
  <si>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</si>
  <si>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</si>
  <si>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</si>
  <si>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</si>
  <si>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</si>
  <si>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</si>
  <si>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</si>
  <si>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</si>
  <si>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</si>
  <si>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</si>
  <si>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</si>
  <si>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</si>
  <si>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</si>
  <si>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</si>
  <si>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</si>
  <si>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</si>
  <si>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</si>
  <si>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</si>
  <si>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</si>
  <si>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</si>
  <si>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</si>
  <si>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</si>
  <si>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</si>
  <si>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</si>
  <si>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</si>
  <si>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</si>
  <si>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</si>
  <si>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</si>
  <si>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</si>
  <si>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</si>
  <si>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</si>
  <si>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</si>
  <si>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</si>
  <si>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</si>
  <si>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</si>
  <si>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</si>
  <si>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</si>
  <si>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</si>
  <si>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</si>
  <si>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</si>
  <si>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</si>
  <si>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</si>
  <si>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</si>
  <si>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</si>
  <si>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</si>
  <si>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</si>
  <si>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</si>
  <si>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</si>
  <si>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</si>
  <si>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</si>
  <si>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</si>
  <si>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</si>
  <si>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</si>
  <si>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</si>
  <si>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</si>
  <si>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</si>
  <si>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</si>
  <si>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</si>
  <si>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</si>
  <si>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</si>
  <si>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</si>
  <si>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</si>
  <si>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</si>
  <si>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</si>
  <si>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</si>
  <si>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</si>
  <si>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</si>
  <si>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</si>
  <si>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</si>
  <si>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</si>
  <si>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</si>
  <si>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</si>
  <si>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</si>
  <si>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</si>
  <si>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</si>
  <si>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</si>
  <si>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</si>
  <si>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</si>
  <si>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</si>
  <si>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</si>
  <si>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</si>
  <si>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</si>
  <si>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</si>
  <si>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</si>
  <si>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</si>
  <si>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</si>
  <si>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</si>
  <si>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</si>
  <si>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</si>
  <si>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</si>
  <si>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</si>
  <si>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</si>
  <si>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</si>
  <si>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</si>
  <si>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</si>
  <si>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</si>
  <si>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</si>
  <si>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</si>
  <si>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</si>
  <si>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</si>
  <si>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</si>
  <si>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</si>
  <si>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</si>
  <si>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</si>
  <si>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</si>
  <si>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</si>
  <si>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</si>
  <si>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</si>
  <si>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</si>
  <si>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</si>
  <si>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</si>
  <si>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</si>
  <si>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</si>
  <si>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</si>
  <si>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</si>
  <si>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</si>
  <si>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</si>
  <si>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</si>
  <si>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</si>
  <si>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</si>
  <si>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</si>
  <si>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</si>
  <si>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</si>
  <si>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</si>
  <si>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</si>
  <si>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</si>
  <si>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</si>
  <si>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</si>
  <si>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</si>
  <si>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</si>
  <si>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</si>
  <si>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</si>
  <si>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</si>
  <si>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</si>
  <si>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</si>
  <si>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</si>
  <si>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</si>
  <si>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</si>
  <si>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</si>
  <si>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</si>
  <si>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</si>
  <si>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</si>
  <si>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</si>
  <si>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</si>
  <si>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</si>
  <si>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</si>
  <si>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</si>
  <si>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</si>
  <si>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</si>
  <si>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</si>
  <si>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</si>
  <si>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</si>
  <si>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</si>
  <si>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</si>
  <si>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</si>
  <si>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</si>
  <si>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</si>
  <si>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</si>
  <si>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</si>
  <si>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</si>
  <si>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</si>
  <si>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</si>
  <si>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</si>
  <si>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</si>
  <si>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</si>
  <si>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</si>
  <si>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</si>
  <si>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</si>
  <si>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</si>
  <si>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</si>
  <si>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</si>
  <si>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</si>
  <si>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</si>
  <si>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</si>
  <si>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</si>
  <si>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</si>
  <si>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</si>
  <si>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</si>
  <si>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</si>
  <si>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</si>
  <si>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</si>
  <si>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</si>
  <si>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</si>
  <si>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</si>
  <si>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</si>
  <si>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</si>
  <si>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</si>
  <si>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</si>
  <si>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</si>
  <si>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</si>
  <si>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</si>
  <si>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</si>
  <si>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</si>
  <si>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</si>
  <si>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</si>
  <si>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</si>
  <si>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</si>
  <si>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</si>
  <si>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</si>
  <si>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</si>
  <si>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</si>
  <si>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</si>
  <si>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</si>
  <si>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</si>
  <si>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</si>
  <si>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</si>
  <si>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</si>
  <si>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</si>
  <si>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</si>
  <si>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</si>
  <si>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</si>
  <si>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</si>
  <si>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</si>
  <si>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</si>
  <si>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</si>
  <si>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</si>
  <si>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</si>
  <si>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</si>
  <si>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</si>
  <si>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</si>
  <si>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</si>
  <si>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</si>
  <si>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</si>
  <si>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</si>
  <si>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</si>
  <si>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</si>
  <si>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</si>
  <si>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</si>
  <si>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</si>
  <si>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</si>
  <si>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</si>
  <si>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</si>
  <si>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</si>
  <si>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</si>
  <si>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</si>
  <si>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</si>
  <si>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</si>
  <si>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</si>
  <si>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</si>
  <si>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</si>
  <si>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</si>
  <si>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</si>
  <si>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</si>
  <si>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</si>
  <si>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</si>
  <si>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</si>
  <si>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</si>
  <si>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</si>
  <si>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</si>
  <si>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</si>
  <si>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</si>
  <si>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</si>
  <si>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</si>
  <si>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</si>
  <si>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</si>
  <si>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</si>
  <si>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</si>
  <si>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</si>
  <si>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</si>
  <si>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</si>
  <si>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</si>
  <si>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</si>
  <si>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</si>
  <si>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</si>
  <si>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</si>
  <si>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</si>
  <si>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</si>
  <si>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</si>
  <si>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</si>
  <si>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</si>
  <si>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</si>
  <si>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</si>
  <si>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</si>
  <si>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</si>
  <si>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</si>
  <si>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</si>
  <si>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</si>
  <si>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</si>
  <si>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</si>
  <si>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</si>
  <si>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</si>
  <si>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</si>
  <si>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</si>
  <si>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</si>
  <si>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</si>
  <si>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</si>
  <si>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</si>
  <si>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</si>
  <si>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</si>
  <si>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</si>
  <si>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</si>
  <si>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</si>
  <si>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</si>
  <si>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</si>
  <si>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</si>
  <si>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</si>
  <si>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</si>
  <si>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</si>
  <si>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</si>
  <si>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</si>
  <si>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</si>
  <si>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</si>
  <si>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</si>
  <si>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</si>
  <si>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</si>
  <si>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</si>
  <si>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</si>
  <si>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</si>
  <si>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</si>
  <si>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</si>
  <si>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</si>
  <si>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</si>
  <si>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</si>
  <si>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</si>
  <si>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</si>
  <si>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</si>
  <si>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</si>
  <si>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</si>
  <si>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</si>
  <si>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</si>
  <si>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</si>
  <si>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</si>
  <si>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</si>
  <si>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</si>
  <si>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</si>
  <si>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</si>
  <si>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</si>
  <si>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</si>
  <si>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</si>
  <si>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</si>
  <si>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</si>
  <si>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</si>
  <si>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</si>
  <si>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</si>
  <si>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</si>
  <si>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</si>
  <si>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</si>
  <si>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</si>
  <si>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</si>
  <si>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</si>
  <si>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</si>
  <si>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</si>
  <si>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</si>
  <si>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</si>
  <si>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</si>
  <si>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</si>
  <si>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</si>
  <si>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</si>
  <si>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</si>
  <si>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</si>
  <si>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</si>
  <si>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</si>
  <si>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</si>
  <si>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</si>
  <si>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</si>
  <si>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</si>
  <si>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</si>
  <si>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</si>
  <si>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</si>
  <si>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</si>
  <si>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</si>
  <si>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</si>
  <si>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</si>
  <si>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</si>
  <si>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</si>
  <si>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</si>
  <si>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</si>
  <si>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</si>
  <si>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</si>
  <si>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</si>
  <si>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</si>
  <si>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</si>
  <si>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</si>
  <si>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</si>
  <si>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</si>
  <si>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</si>
  <si>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</si>
  <si>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</si>
  <si>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</si>
  <si>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</si>
  <si>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</si>
  <si>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</si>
  <si>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</si>
  <si>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</si>
  <si>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</si>
  <si>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</si>
  <si>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</si>
  <si>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</si>
  <si>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</si>
  <si>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</si>
  <si>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</si>
  <si>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</si>
  <si>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</si>
  <si>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</si>
  <si>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</si>
  <si>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</si>
  <si>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</si>
  <si>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</si>
  <si>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</si>
  <si>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</si>
  <si>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</si>
  <si>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</si>
  <si>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</si>
  <si>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</si>
  <si>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</si>
  <si>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</si>
  <si>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</si>
  <si>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</si>
  <si>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</si>
  <si>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</si>
  <si>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</si>
  <si>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</si>
  <si>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</si>
  <si>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</si>
  <si>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</si>
  <si>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</si>
  <si>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</si>
  <si>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</si>
  <si>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</si>
  <si>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</si>
  <si>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</si>
  <si>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</si>
  <si>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</si>
  <si>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</si>
  <si>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</si>
  <si>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</si>
  <si>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</si>
  <si>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</si>
  <si>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</si>
  <si>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</si>
  <si>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</si>
  <si>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</si>
  <si>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</si>
  <si>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</si>
  <si>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</si>
  <si>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</si>
  <si>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</si>
  <si>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</si>
  <si>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</si>
  <si>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</si>
  <si>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</si>
  <si>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</si>
  <si>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</si>
  <si>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</si>
  <si>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</si>
  <si>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</si>
  <si>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</si>
  <si>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</si>
  <si>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</si>
  <si>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</si>
  <si>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</si>
  <si>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</si>
  <si>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</si>
  <si>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</si>
  <si>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</si>
  <si>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</si>
  <si>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</si>
  <si>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</si>
  <si>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</si>
  <si>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</si>
  <si>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</si>
  <si>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</si>
  <si>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</si>
  <si>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</si>
  <si>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</si>
  <si>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</si>
  <si>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</si>
  <si>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</si>
  <si>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</si>
  <si>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</si>
  <si>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</si>
  <si>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</si>
  <si>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</si>
  <si>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</si>
  <si>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</si>
  <si>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</si>
  <si>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</si>
  <si>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</si>
  <si>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</si>
  <si>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</si>
  <si>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</si>
  <si>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</si>
  <si>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</si>
  <si>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</si>
  <si>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</si>
  <si>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</si>
  <si>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</si>
  <si>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</si>
  <si>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</si>
  <si>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</si>
  <si>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</si>
  <si>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</si>
  <si>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</si>
  <si>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</si>
  <si>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</si>
  <si>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</si>
  <si>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</si>
  <si>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</si>
  <si>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</si>
  <si>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</si>
  <si>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</si>
  <si>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</si>
  <si>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</si>
  <si>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</si>
  <si>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</si>
  <si>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</si>
  <si>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</si>
  <si>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</si>
  <si>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</si>
  <si>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</si>
  <si>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</si>
  <si>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</si>
  <si>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</si>
  <si>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</si>
  <si>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</si>
  <si>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</si>
  <si>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</si>
  <si>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</si>
  <si>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</si>
  <si>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</si>
  <si>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</si>
  <si>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</si>
  <si>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</si>
  <si>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</si>
  <si>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</si>
  <si>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</si>
  <si>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</si>
  <si>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</si>
  <si>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</si>
  <si>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</si>
  <si>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</si>
  <si>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</si>
  <si>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</si>
  <si>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</si>
  <si>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</si>
  <si>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</si>
  <si>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</si>
  <si>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</si>
  <si>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</si>
  <si>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</si>
  <si>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</si>
  <si>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</si>
  <si>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</si>
  <si>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</si>
  <si>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</si>
  <si>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</si>
  <si>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</si>
  <si>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</si>
  <si>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</si>
  <si>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</si>
  <si>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</si>
  <si>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</si>
  <si>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</si>
  <si>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</si>
  <si>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</si>
  <si>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</si>
  <si>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</si>
  <si>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</si>
  <si>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</si>
  <si>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</si>
  <si>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</si>
  <si>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</si>
  <si>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</si>
  <si>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</si>
  <si>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</si>
  <si>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</si>
  <si>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</si>
  <si>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</si>
  <si>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</si>
  <si>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</si>
  <si>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</si>
  <si>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</si>
  <si>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</si>
  <si>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</si>
  <si>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</si>
  <si>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</si>
  <si>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</si>
  <si>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</si>
  <si>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</si>
  <si>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</si>
  <si>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</si>
  <si>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</si>
  <si>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</si>
  <si>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</si>
  <si>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</si>
  <si>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</si>
  <si>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</si>
  <si>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</si>
  <si>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</si>
  <si>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</si>
  <si>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</si>
  <si>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</si>
  <si>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</si>
  <si>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</si>
  <si>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</si>
  <si>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</si>
  <si>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</si>
  <si>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</si>
  <si>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</si>
  <si>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</si>
  <si>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</si>
  <si>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</si>
  <si>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</si>
  <si>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</si>
  <si>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</si>
  <si>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</si>
  <si>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</si>
  <si>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</si>
  <si>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</si>
  <si>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</si>
  <si>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</si>
  <si>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</si>
  <si>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</si>
  <si>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</si>
  <si>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</si>
  <si>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</si>
  <si>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</si>
  <si>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</si>
  <si>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</si>
  <si>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</si>
  <si>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</si>
  <si>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</si>
  <si>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</si>
  <si>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</si>
  <si>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</si>
  <si>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</si>
  <si>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</si>
  <si>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</si>
  <si>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</si>
  <si>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</si>
  <si>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</si>
  <si>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</si>
  <si>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</si>
  <si>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</si>
  <si>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</si>
  <si>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</si>
  <si>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</si>
  <si>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</si>
  <si>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</si>
  <si>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</si>
  <si>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</si>
  <si>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</si>
  <si>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</si>
  <si>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</si>
  <si>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</si>
  <si>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</si>
  <si>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</si>
  <si>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</si>
  <si>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</si>
  <si>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</si>
  <si>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</si>
  <si>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</si>
  <si>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</si>
  <si>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</si>
  <si>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</si>
  <si>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</si>
  <si>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</si>
  <si>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</si>
  <si>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</si>
  <si>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</si>
  <si>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</si>
  <si>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</si>
  <si>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</si>
  <si>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</si>
  <si>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</si>
  <si>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</si>
  <si>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</si>
  <si>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</si>
  <si>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</si>
  <si>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</si>
  <si>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</si>
  <si>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</si>
  <si>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</si>
  <si>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</si>
  <si>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</si>
  <si>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</si>
  <si>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</si>
  <si>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</si>
  <si>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</si>
  <si>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</si>
  <si>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</si>
  <si>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</si>
  <si>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</si>
  <si>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</si>
  <si>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</si>
  <si>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</si>
  <si>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</si>
  <si>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</si>
  <si>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</si>
  <si>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</si>
  <si>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</si>
  <si>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</si>
  <si>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</si>
  <si>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</si>
  <si>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</si>
  <si>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</si>
  <si>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</si>
  <si>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</si>
  <si>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</si>
  <si>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</si>
  <si>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</si>
  <si>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</si>
  <si>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</si>
  <si>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</si>
  <si>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</si>
  <si>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</si>
  <si>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</si>
  <si>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</si>
  <si>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</si>
  <si>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</si>
  <si>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</si>
  <si>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</si>
  <si>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</si>
  <si>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</si>
  <si>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</si>
  <si>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</si>
  <si>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</si>
  <si>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</si>
  <si>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</si>
  <si>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</si>
  <si>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</si>
  <si>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</si>
  <si>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</si>
  <si>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</si>
  <si>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</si>
  <si>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</si>
  <si>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</si>
  <si>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</si>
  <si>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</si>
  <si>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</si>
  <si>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</si>
  <si>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</si>
  <si>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</si>
  <si>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</si>
  <si>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</si>
  <si>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</si>
  <si>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</si>
  <si>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</si>
  <si>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</si>
  <si>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</si>
  <si>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</si>
  <si>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</si>
  <si>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</si>
  <si>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</si>
  <si>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</si>
  <si>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</si>
  <si>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</si>
  <si>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</si>
  <si>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</si>
  <si>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</si>
  <si>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</si>
  <si>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</si>
  <si>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</si>
  <si>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</si>
  <si>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</si>
  <si>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</si>
  <si>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</si>
  <si>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</si>
  <si>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</si>
  <si>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</si>
  <si>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</si>
  <si>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</si>
  <si>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</si>
  <si>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</si>
  <si>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</si>
  <si>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</si>
  <si>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</si>
  <si>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</si>
  <si>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</si>
  <si>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</si>
  <si>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</si>
  <si>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</si>
  <si>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</si>
  <si>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</si>
  <si>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</si>
  <si>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</si>
  <si>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</si>
  <si>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</si>
  <si>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</si>
  <si>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</si>
  <si>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</si>
  <si>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</si>
  <si>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</si>
  <si>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</si>
  <si>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</si>
  <si>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</si>
  <si>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</si>
  <si>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</si>
  <si>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</si>
  <si>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</si>
  <si>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</si>
  <si>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</si>
  <si>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</si>
  <si>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</si>
  <si>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</si>
  <si>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</si>
  <si>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</si>
  <si>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</si>
  <si>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</si>
  <si>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</si>
  <si>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</si>
  <si>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</si>
  <si>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</si>
  <si>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</si>
  <si>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</si>
  <si>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</si>
  <si>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</si>
  <si>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</si>
  <si>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</si>
  <si>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</si>
  <si>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</si>
  <si>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</si>
  <si>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</si>
  <si>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</si>
  <si>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</si>
  <si>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</si>
  <si>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</si>
  <si>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</si>
  <si>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</si>
  <si>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</si>
  <si>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</si>
  <si>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</si>
  <si>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</si>
  <si>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</si>
  <si>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</si>
  <si>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</si>
  <si>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</si>
  <si>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</si>
  <si>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</si>
  <si>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</si>
  <si>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</si>
  <si>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</si>
  <si>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</si>
  <si>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</si>
  <si>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</si>
  <si>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</si>
  <si>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</si>
  <si>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</si>
  <si>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</si>
  <si>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</si>
  <si>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</si>
  <si>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</si>
  <si>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</si>
  <si>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</si>
  <si>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</si>
  <si>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</si>
  <si>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</si>
  <si>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</si>
  <si>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</si>
  <si>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</si>
  <si>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</si>
  <si>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</si>
  <si>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</si>
  <si>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</si>
  <si>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</si>
  <si>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</si>
  <si>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</si>
  <si>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</si>
  <si>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</si>
  <si>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</si>
  <si>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</si>
  <si>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</si>
  <si>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</si>
  <si>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</si>
  <si>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</si>
  <si>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</si>
  <si>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</si>
  <si>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</si>
  <si>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</si>
  <si>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</si>
  <si>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</si>
  <si>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</si>
  <si>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</si>
  <si>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</si>
  <si>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</si>
  <si>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</si>
  <si>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</si>
  <si>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</si>
  <si>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</si>
  <si>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</si>
  <si>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</si>
  <si>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</si>
  <si>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</si>
  <si>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</si>
  <si>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</si>
  <si>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</si>
  <si>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</si>
  <si>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</si>
  <si>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</si>
  <si>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</si>
  <si>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</si>
  <si>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</si>
  <si>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</si>
  <si>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</si>
  <si>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</si>
  <si>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</si>
  <si>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</si>
  <si>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</si>
  <si>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</si>
  <si>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</si>
  <si>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</si>
  <si>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</si>
  <si>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</si>
  <si>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</si>
  <si>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</si>
  <si>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</si>
  <si>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</si>
  <si>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</si>
  <si>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</si>
  <si>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</si>
  <si>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</si>
  <si>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</si>
  <si>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</si>
  <si>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</si>
  <si>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</si>
  <si>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</si>
  <si>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</si>
  <si>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</si>
  <si>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</si>
  <si>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</si>
  <si>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</si>
  <si>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</si>
  <si>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</si>
  <si>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</si>
  <si>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</si>
  <si>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</si>
  <si>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</si>
  <si>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</si>
  <si>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</si>
  <si>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</si>
  <si>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</si>
  <si>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</si>
  <si>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</si>
  <si>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</si>
  <si>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</si>
  <si>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</si>
  <si>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</si>
  <si>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</si>
  <si>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</si>
  <si>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</si>
  <si>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</si>
  <si>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</si>
  <si>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</si>
  <si>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</si>
  <si>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</si>
  <si>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</si>
  <si>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</si>
  <si>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</si>
  <si>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</si>
  <si>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</si>
  <si>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</si>
  <si>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</si>
  <si>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</si>
  <si>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</si>
  <si>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</si>
  <si>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</si>
  <si>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</si>
  <si>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</si>
  <si>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</si>
  <si>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</si>
  <si>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</si>
  <si>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</si>
  <si>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</si>
  <si>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</si>
  <si>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</si>
  <si>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</si>
  <si>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</si>
  <si>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</si>
  <si>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</si>
  <si>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</si>
  <si>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</si>
  <si>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</si>
  <si>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</si>
  <si>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</si>
  <si>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</si>
  <si>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</si>
  <si>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</si>
  <si>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</si>
  <si>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</si>
  <si>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</si>
  <si>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</si>
  <si>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</si>
  <si>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</si>
  <si>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</si>
  <si>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</si>
  <si>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</si>
  <si>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</si>
  <si>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</si>
  <si>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</si>
  <si>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</si>
  <si>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</si>
  <si>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</si>
  <si>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</si>
  <si>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</si>
  <si>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</si>
  <si>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</si>
  <si>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</si>
  <si>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</si>
  <si>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</si>
  <si>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</si>
  <si>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</si>
  <si>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</si>
  <si>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</si>
  <si>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</si>
  <si>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</si>
  <si>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</si>
  <si>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</si>
  <si>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</si>
  <si>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</si>
  <si>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</si>
  <si>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</si>
  <si>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</si>
  <si>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</si>
  <si>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</si>
  <si>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</si>
  <si>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</si>
  <si>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</si>
  <si>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</si>
  <si>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</si>
  <si>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</si>
  <si>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</si>
  <si>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</si>
  <si>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</si>
  <si>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</si>
  <si>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</si>
  <si>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</si>
  <si>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</si>
  <si>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</si>
  <si>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</si>
  <si>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</si>
  <si>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</si>
  <si>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</si>
  <si>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</si>
  <si>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</si>
  <si>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</si>
  <si>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</si>
  <si>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</si>
  <si>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</si>
  <si>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</si>
  <si>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</si>
  <si>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</si>
  <si>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</si>
  <si>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</si>
  <si>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</si>
  <si>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</si>
  <si>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</si>
  <si>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</si>
  <si>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</si>
  <si>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</si>
  <si>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</si>
  <si>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</si>
  <si>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</si>
  <si>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</si>
  <si>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</si>
  <si>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</si>
  <si>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</si>
  <si>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</si>
  <si>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</si>
  <si>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</si>
  <si>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</si>
  <si>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</si>
  <si>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</si>
  <si>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</si>
  <si>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</si>
  <si>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</si>
  <si>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</si>
  <si>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</si>
  <si>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</si>
  <si>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</si>
  <si>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</si>
  <si>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</si>
  <si>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</si>
  <si>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</si>
  <si>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</si>
  <si>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</si>
  <si>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</si>
  <si>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</si>
  <si>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</si>
  <si>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</si>
  <si>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</si>
  <si>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</si>
  <si>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</si>
  <si>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</si>
  <si>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</si>
  <si>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</si>
  <si>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</si>
  <si>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</si>
  <si>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</si>
  <si>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</si>
  <si>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</si>
  <si>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</si>
  <si>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</si>
  <si>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</si>
  <si>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</si>
  <si>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</si>
  <si>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</si>
  <si>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</si>
  <si>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</si>
  <si>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</si>
  <si>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</si>
  <si>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</si>
  <si>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</si>
  <si>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</si>
  <si>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</si>
  <si>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</si>
  <si>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</si>
  <si>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</si>
  <si>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</si>
  <si>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</si>
  <si>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</si>
  <si>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</si>
  <si>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</si>
  <si>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</si>
  <si>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</si>
  <si>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</si>
  <si>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</si>
  <si>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</si>
  <si>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</si>
  <si>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</si>
  <si>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</si>
  <si>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</si>
  <si>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</si>
  <si>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</si>
  <si>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</si>
  <si>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</si>
  <si>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</si>
  <si>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</si>
  <si>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</si>
  <si>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</si>
  <si>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</si>
  <si>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</si>
  <si>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</si>
  <si>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</si>
  <si>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</si>
  <si>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</si>
  <si>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</si>
  <si>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</si>
  <si>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</si>
  <si>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</si>
  <si>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</si>
  <si>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</si>
  <si>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</si>
  <si>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</si>
  <si>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</si>
  <si>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</si>
  <si>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</si>
  <si>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</si>
  <si>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</si>
  <si>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</si>
  <si>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</si>
  <si>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</si>
  <si>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</si>
  <si>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</si>
  <si>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</si>
  <si>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</si>
  <si>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</si>
  <si>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</si>
  <si>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</si>
  <si>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</si>
  <si>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</si>
  <si>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</si>
  <si>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</si>
  <si>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</si>
  <si>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</si>
  <si>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</si>
  <si>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</si>
  <si>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</si>
  <si>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</si>
  <si>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</si>
  <si>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</si>
  <si>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</si>
  <si>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</si>
  <si>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</si>
  <si>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</si>
  <si>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</si>
  <si>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</si>
  <si>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</si>
  <si>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</si>
  <si>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</si>
  <si>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</si>
  <si>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</si>
  <si>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</si>
  <si>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</si>
  <si>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</si>
  <si>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</si>
  <si>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</si>
  <si>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</si>
  <si>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</si>
  <si>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</si>
  <si>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</si>
  <si>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</si>
  <si>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</si>
  <si>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</si>
  <si>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</si>
  <si>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</si>
  <si>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</si>
  <si>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</si>
  <si>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</si>
  <si>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</si>
  <si>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</si>
  <si>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</si>
  <si>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</si>
  <si>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</si>
  <si>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</si>
  <si>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</si>
  <si>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</si>
  <si>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</si>
  <si>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</si>
  <si>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</si>
  <si>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</si>
  <si>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</si>
  <si>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</si>
  <si>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</si>
  <si>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</si>
  <si>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</si>
  <si>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</si>
  <si>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</si>
  <si>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</si>
  <si>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</si>
  <si>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</si>
  <si>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</si>
  <si>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</si>
  <si>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</si>
  <si>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</si>
  <si>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</si>
  <si>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</si>
  <si>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</si>
  <si>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</si>
  <si>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</si>
  <si>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</si>
  <si>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</si>
  <si>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</si>
  <si>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</si>
  <si>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</si>
  <si>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</si>
  <si>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</si>
  <si>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</si>
  <si>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</si>
  <si>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</si>
  <si>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</si>
  <si>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</si>
  <si>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</si>
  <si>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</si>
  <si>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</si>
  <si>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</si>
  <si>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</si>
  <si>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</si>
  <si>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</si>
  <si>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</si>
  <si>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</si>
  <si>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</si>
  <si>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</si>
  <si>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</si>
  <si>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</si>
  <si>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</si>
  <si>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</si>
  <si>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</si>
  <si>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</si>
  <si>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</si>
  <si>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</si>
  <si>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</si>
  <si>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</si>
  <si>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</si>
  <si>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</si>
  <si>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</si>
  <si>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</si>
  <si>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</si>
  <si>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</si>
  <si>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</si>
  <si>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</si>
  <si>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</si>
  <si>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</si>
  <si>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</si>
  <si>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</si>
  <si>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</si>
  <si>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</si>
  <si>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</si>
  <si>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</si>
  <si>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</si>
  <si>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</si>
  <si>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</si>
  <si>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</si>
  <si>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</si>
  <si>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</si>
  <si>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</si>
  <si>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</si>
  <si>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</si>
  <si>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</si>
  <si>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</si>
  <si>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</si>
  <si>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</si>
  <si>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</si>
  <si>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</si>
  <si>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</si>
  <si>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</si>
  <si>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</si>
  <si>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</si>
  <si>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</si>
  <si>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</si>
  <si>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</si>
  <si>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</si>
  <si>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</si>
  <si>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</si>
  <si>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</si>
  <si>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</si>
  <si>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</si>
  <si>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</si>
  <si>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</si>
  <si>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</si>
  <si>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</si>
  <si>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</si>
  <si>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</si>
  <si>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</si>
  <si>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</si>
  <si>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</si>
  <si>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</si>
  <si>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</si>
  <si>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</si>
  <si>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</si>
  <si>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</si>
  <si>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</si>
  <si>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</si>
  <si>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</si>
  <si>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</si>
  <si>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</si>
  <si>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</si>
  <si>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</si>
  <si>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</si>
  <si>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</si>
  <si>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</si>
  <si>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</si>
  <si>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</si>
  <si>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</si>
  <si>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</si>
  <si>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</si>
  <si>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</si>
  <si>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</si>
  <si>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</si>
  <si>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</si>
  <si>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</si>
  <si>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</si>
  <si>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</si>
  <si>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</si>
  <si>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</si>
  <si>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</si>
  <si>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</si>
  <si>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</si>
  <si>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</si>
  <si>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</si>
  <si>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</si>
  <si>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</si>
  <si>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</si>
  <si>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</si>
  <si>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</si>
  <si>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</si>
  <si>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</si>
  <si>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</si>
  <si>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</si>
  <si>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</si>
  <si>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</si>
  <si>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</si>
  <si>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</si>
  <si>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</si>
  <si>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</si>
  <si>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</si>
  <si>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</si>
  <si>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</si>
  <si>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</si>
  <si>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</si>
  <si>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</si>
  <si>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</si>
  <si>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</si>
  <si>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</si>
  <si>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</si>
  <si>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</si>
  <si>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</si>
  <si>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</si>
  <si>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</si>
  <si>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</si>
  <si>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</si>
  <si>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</si>
  <si>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</si>
  <si>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</si>
  <si>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</si>
  <si>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</si>
  <si>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</si>
  <si>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</si>
  <si>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</si>
  <si>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</si>
  <si>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</si>
  <si>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</si>
  <si>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</si>
  <si>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</si>
  <si>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</si>
  <si>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</si>
  <si>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</si>
  <si>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</si>
  <si>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</si>
  <si>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</si>
  <si>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</si>
  <si>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</si>
  <si>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</si>
  <si>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</si>
  <si>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</si>
  <si>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</si>
  <si>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</si>
  <si>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</si>
  <si>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</si>
  <si>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</si>
  <si>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</si>
  <si>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</si>
  <si>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</si>
  <si>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</si>
  <si>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</si>
  <si>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</si>
  <si>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</si>
  <si>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</si>
  <si>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</si>
  <si>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</si>
  <si>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</si>
  <si>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</si>
  <si>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</si>
  <si>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</si>
  <si>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</si>
  <si>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</si>
  <si>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</si>
  <si>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</si>
  <si>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</si>
  <si>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</si>
  <si>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</si>
  <si>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</si>
  <si>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</si>
  <si>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</si>
  <si>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</si>
  <si>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</si>
  <si>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</si>
  <si>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</si>
  <si>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</si>
  <si>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</si>
  <si>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</si>
  <si>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</si>
  <si>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</si>
  <si>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</si>
  <si>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</si>
  <si>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</si>
  <si>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</si>
  <si>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</si>
  <si>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</si>
  <si>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</si>
  <si>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</si>
  <si>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</si>
  <si>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</si>
  <si>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</si>
  <si>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</si>
  <si>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</si>
  <si>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</si>
  <si>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</si>
  <si>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</si>
  <si>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</si>
  <si>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</si>
  <si>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</si>
  <si>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</si>
  <si>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</si>
  <si>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</si>
  <si>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</si>
  <si>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</si>
  <si>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</si>
  <si>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</si>
  <si>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</si>
  <si>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</si>
  <si>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</si>
  <si>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</si>
  <si>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</si>
  <si>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</si>
  <si>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</si>
  <si>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</si>
  <si>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</si>
  <si>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</si>
  <si>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</si>
  <si>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</si>
  <si>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</si>
  <si>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</si>
  <si>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</si>
  <si>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</si>
  <si>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</si>
  <si>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</si>
  <si>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</si>
  <si>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</si>
  <si>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</si>
  <si>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</si>
  <si>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</si>
  <si>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</si>
  <si>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</si>
  <si>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</si>
  <si>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</si>
  <si>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</si>
  <si>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</si>
  <si>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</si>
  <si>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</si>
  <si>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</si>
  <si>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</si>
  <si>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</si>
  <si>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</si>
  <si>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</si>
  <si>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</si>
  <si>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</si>
  <si>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</si>
  <si>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</si>
  <si>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</si>
  <si>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</si>
  <si>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</si>
  <si>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</si>
  <si>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</si>
  <si>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</si>
  <si>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</si>
  <si>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</si>
  <si>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</si>
  <si>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</si>
  <si>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</si>
  <si>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</si>
  <si>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</si>
  <si>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</si>
  <si>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</si>
  <si>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</si>
  <si>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</si>
  <si>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</si>
  <si>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</si>
  <si>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</si>
  <si>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</si>
  <si>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</si>
  <si>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</si>
  <si>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</si>
  <si>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</si>
  <si>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</si>
  <si>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</si>
  <si>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</si>
  <si>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</si>
  <si>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</si>
  <si>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</si>
  <si>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</si>
  <si>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</si>
  <si>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</si>
  <si>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</si>
  <si>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</si>
  <si>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</si>
  <si>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</si>
  <si>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</si>
  <si>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</si>
  <si>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</si>
  <si>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</si>
  <si>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</si>
  <si>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</si>
  <si>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</si>
  <si>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</si>
  <si>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</si>
  <si>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</si>
  <si>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</si>
  <si>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</si>
  <si>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</si>
  <si>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</si>
  <si>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</si>
  <si>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</si>
  <si>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</si>
  <si>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</si>
  <si>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</si>
  <si>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</si>
  <si>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</si>
  <si>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</si>
  <si>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</si>
  <si>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</si>
  <si>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</si>
  <si>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</si>
  <si>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</si>
  <si>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</si>
  <si>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</si>
  <si>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</si>
  <si>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</si>
  <si>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</si>
  <si>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</si>
  <si>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</si>
  <si>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</si>
  <si>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</si>
  <si>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</si>
  <si>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</si>
  <si>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</si>
  <si>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</si>
  <si>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</si>
  <si>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</si>
  <si>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</si>
  <si>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</si>
  <si>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</si>
  <si>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</si>
  <si>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</si>
  <si>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</si>
  <si>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</si>
  <si>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</si>
  <si>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</si>
  <si>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</si>
  <si>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</si>
  <si>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</si>
  <si>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</si>
  <si>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</si>
  <si>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</si>
  <si>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</si>
  <si>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</si>
  <si>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</si>
  <si>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</si>
  <si>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</si>
  <si>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</si>
  <si>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</si>
  <si>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</si>
  <si>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</si>
  <si>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</si>
  <si>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</si>
  <si>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</si>
  <si>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</si>
  <si>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</si>
  <si>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</si>
  <si>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</si>
  <si>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</si>
  <si>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</si>
  <si>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</si>
  <si>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</si>
  <si>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</si>
  <si>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</si>
  <si>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</si>
  <si>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</si>
  <si>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</si>
  <si>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</si>
  <si>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</si>
  <si>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</si>
  <si>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</si>
  <si>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</si>
  <si>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</si>
  <si>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</si>
  <si>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</si>
  <si>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</si>
  <si>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</si>
  <si>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</si>
  <si>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</si>
  <si>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</si>
  <si>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</si>
  <si>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</si>
  <si>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</si>
  <si>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</si>
  <si>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</si>
  <si>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</si>
  <si>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</si>
  <si>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</si>
  <si>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</si>
  <si>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</si>
  <si>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</si>
  <si>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</si>
  <si>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</si>
  <si>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</si>
  <si>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</si>
  <si>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</si>
  <si>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</si>
  <si>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</si>
  <si>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</si>
  <si>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</si>
  <si>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</si>
  <si>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</si>
  <si>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</si>
  <si>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</si>
  <si>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</si>
  <si>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</si>
  <si>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</si>
  <si>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</si>
  <si>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</si>
  <si>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</si>
  <si>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</si>
  <si>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</si>
  <si>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</si>
  <si>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</si>
  <si>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</si>
  <si>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</si>
  <si>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</si>
  <si>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</si>
  <si>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</si>
  <si>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</si>
  <si>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</si>
  <si>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</si>
  <si>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</si>
  <si>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</si>
  <si>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</si>
  <si>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</si>
  <si>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</si>
  <si>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</si>
  <si>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</si>
  <si>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</si>
  <si>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</si>
  <si>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</si>
  <si>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</si>
  <si>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</si>
  <si>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</si>
  <si>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</si>
  <si>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</si>
  <si>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</si>
  <si>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</si>
  <si>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</si>
  <si>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</si>
  <si>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</si>
  <si>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</si>
  <si>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</si>
  <si>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</si>
  <si>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</si>
  <si>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</si>
  <si>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</si>
  <si>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</si>
  <si>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</si>
  <si>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</si>
  <si>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</si>
  <si>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</si>
  <si>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</si>
  <si>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</si>
  <si>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</si>
  <si>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</si>
  <si>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</si>
  <si>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</si>
  <si>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</si>
  <si>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</si>
  <si>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</si>
  <si>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</si>
  <si>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</si>
  <si>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</si>
  <si>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</si>
  <si>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</si>
  <si>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</si>
  <si>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</si>
  <si>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</si>
  <si>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</si>
  <si>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</si>
  <si>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</si>
  <si>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</si>
  <si>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</si>
  <si>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</si>
  <si>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</si>
  <si>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</si>
  <si>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</si>
  <si>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</si>
  <si>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</si>
  <si>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</si>
  <si>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</si>
  <si>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</si>
  <si>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</si>
  <si>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</si>
  <si>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</si>
  <si>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</si>
  <si>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</si>
  <si>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</si>
  <si>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</si>
  <si>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</si>
  <si>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</si>
  <si>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</si>
  <si>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</si>
  <si>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</si>
  <si>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</si>
  <si>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</si>
  <si>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</si>
  <si>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</si>
  <si>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</si>
  <si>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</si>
  <si>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</si>
  <si>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</si>
  <si>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</si>
  <si>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</si>
  <si>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</si>
  <si>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</si>
  <si>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</si>
  <si>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</si>
  <si>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</si>
  <si>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</si>
  <si>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</si>
  <si>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</si>
  <si>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</si>
  <si>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</si>
  <si>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</si>
  <si>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</si>
  <si>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</si>
  <si>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</si>
  <si>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</si>
  <si>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</si>
  <si>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</si>
  <si>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</si>
  <si>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</si>
  <si>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</si>
  <si>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</si>
  <si>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</si>
  <si>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</si>
  <si>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</si>
  <si>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</si>
  <si>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</si>
  <si>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</si>
  <si>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</si>
  <si>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</si>
  <si>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</si>
  <si>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</si>
  <si>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</si>
  <si>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</si>
  <si>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</si>
  <si>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</si>
  <si>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</si>
  <si>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</si>
  <si>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</si>
  <si>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</si>
  <si>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</si>
  <si>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</si>
  <si>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</si>
  <si>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</si>
  <si>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</si>
  <si>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</si>
  <si>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</si>
  <si>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</si>
  <si>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</si>
  <si>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</si>
  <si>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</si>
  <si>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</si>
  <si>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</si>
  <si>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</si>
  <si>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</si>
  <si>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</si>
  <si>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</si>
  <si>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</si>
  <si>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</si>
  <si>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</si>
  <si>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</si>
  <si>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</si>
  <si>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</si>
  <si>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</si>
  <si>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</si>
  <si>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</si>
  <si>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</si>
  <si>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</si>
  <si>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</si>
  <si>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</si>
  <si>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</si>
  <si>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</si>
  <si>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</si>
  <si>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</si>
  <si>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</si>
  <si>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</si>
  <si>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</si>
  <si>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</si>
  <si>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</si>
  <si>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</si>
  <si>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</si>
  <si>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</si>
  <si>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</si>
  <si>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</si>
  <si>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</si>
  <si>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</si>
  <si>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</si>
  <si>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</si>
  <si>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</si>
  <si>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</si>
  <si>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</si>
  <si>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</si>
  <si>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</si>
  <si>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</si>
  <si>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</si>
  <si>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</si>
  <si>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</si>
  <si>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</si>
  <si>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</si>
  <si>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</si>
  <si>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</si>
  <si>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</si>
  <si>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</si>
  <si>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</si>
  <si>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</si>
  <si>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</si>
  <si>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</si>
  <si>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</si>
  <si>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</si>
  <si>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</si>
  <si>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</si>
  <si>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</si>
  <si>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</si>
  <si>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</si>
  <si>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</si>
  <si>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</si>
  <si>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</si>
  <si>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</si>
  <si>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</si>
  <si>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</si>
  <si>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</si>
  <si>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</si>
  <si>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</si>
  <si>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</si>
  <si>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</si>
  <si>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</si>
  <si>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</si>
  <si>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</si>
  <si>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</si>
  <si>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</si>
  <si>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</si>
  <si>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</si>
  <si>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</si>
  <si>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</si>
  <si>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</si>
  <si>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</si>
  <si>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</si>
  <si>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</si>
  <si>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</si>
  <si>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</si>
  <si>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</si>
  <si>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</si>
  <si>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</si>
  <si>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</si>
  <si>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</si>
  <si>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</si>
  <si>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</si>
  <si>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</si>
  <si>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</si>
  <si>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</si>
  <si>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</si>
  <si>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</si>
  <si>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</si>
  <si>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</si>
  <si>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</si>
  <si>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</si>
  <si>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</si>
  <si>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</si>
  <si>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</si>
  <si>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</si>
  <si>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</si>
  <si>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</si>
  <si>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</si>
  <si>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</si>
  <si>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</si>
  <si>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</si>
  <si>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</si>
  <si>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</si>
  <si>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</si>
  <si>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</si>
  <si>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</si>
  <si>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</si>
  <si>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</si>
  <si>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</si>
  <si>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</si>
  <si>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</si>
  <si>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</si>
  <si>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</si>
  <si>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</si>
  <si>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</si>
  <si>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</si>
  <si>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</si>
  <si>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</si>
  <si>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</si>
  <si>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</si>
  <si>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</si>
  <si>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</si>
  <si>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</si>
  <si>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</si>
  <si>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</si>
  <si>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</si>
  <si>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</si>
  <si>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</si>
  <si>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</si>
  <si>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</si>
  <si>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</si>
  <si>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</si>
  <si>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</si>
  <si>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</si>
  <si>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</si>
  <si>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</si>
  <si>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</si>
  <si>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</si>
  <si>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</si>
  <si>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</si>
  <si>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</si>
  <si>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</si>
  <si>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</si>
  <si>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</si>
  <si>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</si>
  <si>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</si>
  <si>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</si>
  <si>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</si>
  <si>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</si>
  <si>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</si>
  <si>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</si>
  <si>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</si>
  <si>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</si>
  <si>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</si>
  <si>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</si>
  <si>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</si>
  <si>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</si>
  <si>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</si>
  <si>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</si>
  <si>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</si>
  <si>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</si>
  <si>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</si>
  <si>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</si>
  <si>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</si>
  <si>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</si>
  <si>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</si>
  <si>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</si>
  <si>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</si>
  <si>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</si>
  <si>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</si>
  <si>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</si>
  <si>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</si>
  <si>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</si>
  <si>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</si>
  <si>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</si>
  <si>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</si>
  <si>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</si>
  <si>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</si>
  <si>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</si>
  <si>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</si>
  <si>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</si>
  <si>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</si>
  <si>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</si>
  <si>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</si>
  <si>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</si>
  <si>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</si>
  <si>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</si>
  <si>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</si>
  <si>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</si>
  <si>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</si>
  <si>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</si>
  <si>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</si>
  <si>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</si>
  <si>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</si>
  <si>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</si>
  <si>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</si>
  <si>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</si>
  <si>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</si>
  <si>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</si>
  <si>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</si>
  <si>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</si>
  <si>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</si>
  <si>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</si>
  <si>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</si>
  <si>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</si>
  <si>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</si>
  <si>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</si>
  <si>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</si>
  <si>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</si>
  <si>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</si>
  <si>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</si>
  <si>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</si>
  <si>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</si>
  <si>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</si>
  <si>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</si>
  <si>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</si>
  <si>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</si>
  <si>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</si>
  <si>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</si>
  <si>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</si>
  <si>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</si>
  <si>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</si>
  <si>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</si>
  <si>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</si>
  <si>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</si>
  <si>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</si>
  <si>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</si>
  <si>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</si>
  <si>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</si>
  <si>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</si>
  <si>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</si>
  <si>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</si>
  <si>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</si>
  <si>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</si>
  <si>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</si>
  <si>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</si>
  <si>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</si>
  <si>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</si>
  <si>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</si>
  <si>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</si>
  <si>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</si>
  <si>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</si>
  <si>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</si>
  <si>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</si>
  <si>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</si>
  <si>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</si>
  <si>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</si>
  <si>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</si>
  <si>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</si>
  <si>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</si>
  <si>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</si>
  <si>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</si>
  <si>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</si>
  <si>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</si>
  <si>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</si>
  <si>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</si>
  <si>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</si>
  <si>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</si>
  <si>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</si>
  <si>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</si>
  <si>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</si>
  <si>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</si>
  <si>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</si>
  <si>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</si>
  <si>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</si>
  <si>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</si>
  <si>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</si>
  <si>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</si>
  <si>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</si>
  <si>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</si>
  <si>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</si>
  <si>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</si>
  <si>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</si>
  <si>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</si>
  <si>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</si>
  <si>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</si>
  <si>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</si>
  <si>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</si>
  <si>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</si>
  <si>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</si>
  <si>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</si>
  <si>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</si>
  <si>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</si>
  <si>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</si>
  <si>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</si>
  <si>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</si>
  <si>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</si>
  <si>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</si>
  <si>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</si>
  <si>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</si>
  <si>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</si>
  <si>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</si>
  <si>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</si>
  <si>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</si>
  <si>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</si>
  <si>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</si>
  <si>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</si>
  <si>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</si>
  <si>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</si>
  <si>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</si>
  <si>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</si>
  <si>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</si>
  <si>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</si>
  <si>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</si>
  <si>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</si>
  <si>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</si>
  <si>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</si>
  <si>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</si>
  <si>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</si>
  <si>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</si>
  <si>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</si>
  <si>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</si>
  <si>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</si>
  <si>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</si>
  <si>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</si>
  <si>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</si>
  <si>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</si>
  <si>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</si>
  <si>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</si>
  <si>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</si>
  <si>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</si>
  <si>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</si>
  <si>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</si>
  <si>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</si>
  <si>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</si>
  <si>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</si>
  <si>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</si>
  <si>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</si>
  <si>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</si>
  <si>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</si>
  <si>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</si>
  <si>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</si>
  <si>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</si>
  <si>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</si>
  <si>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</si>
  <si>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</si>
  <si>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</si>
  <si>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</si>
  <si>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</si>
  <si>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</si>
  <si>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</si>
  <si>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</si>
  <si>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</si>
  <si>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</si>
  <si>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</si>
  <si>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</si>
  <si>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</si>
  <si>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</si>
  <si>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</si>
  <si>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</si>
  <si>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</si>
  <si>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</si>
  <si>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</si>
  <si>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</si>
  <si>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</si>
  <si>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</si>
  <si>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</si>
  <si>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</si>
  <si>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</si>
  <si>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</si>
  <si>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</si>
  <si>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</si>
  <si>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</si>
  <si>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</si>
  <si>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</si>
  <si>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</si>
  <si>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</si>
  <si>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</si>
  <si>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</si>
  <si>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</si>
  <si>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</si>
  <si>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</si>
  <si>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</si>
  <si>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</si>
  <si>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</si>
  <si>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</si>
  <si>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</si>
  <si>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</si>
  <si>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</si>
  <si>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</si>
  <si>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</si>
  <si>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</si>
  <si>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</si>
  <si>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</si>
  <si>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</si>
  <si>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</si>
  <si>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</si>
  <si>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</si>
  <si>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</si>
  <si>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</si>
  <si>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</si>
  <si>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</si>
  <si>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</si>
  <si>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</si>
  <si>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</si>
  <si>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</si>
  <si>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</si>
  <si>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</si>
  <si>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</si>
  <si>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</si>
  <si>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</si>
  <si>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</si>
  <si>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</si>
  <si>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</si>
  <si>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</si>
  <si>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</si>
  <si>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</si>
  <si>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</si>
  <si>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</si>
  <si>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</si>
  <si>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</si>
  <si>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</si>
  <si>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</si>
  <si>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</si>
  <si>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</si>
  <si>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</si>
  <si>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</si>
  <si>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</si>
  <si>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</si>
  <si>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</si>
  <si>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</si>
  <si>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</si>
  <si>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</si>
  <si>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</si>
  <si>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</si>
  <si>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</si>
  <si>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</si>
  <si>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</si>
  <si>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</si>
  <si>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</si>
  <si>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</si>
  <si>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</si>
  <si>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</si>
  <si>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</si>
  <si>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</si>
  <si>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</si>
  <si>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</si>
  <si>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</si>
  <si>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</si>
  <si>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</si>
  <si>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</si>
  <si>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</si>
  <si>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</si>
  <si>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</si>
  <si>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</si>
  <si>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</si>
  <si>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</si>
  <si>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</si>
  <si>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</si>
  <si>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</si>
  <si>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</si>
  <si>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</si>
  <si>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</si>
  <si>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</si>
  <si>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</si>
  <si>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</si>
  <si>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</si>
  <si>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</si>
  <si>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</si>
  <si>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</si>
  <si>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</si>
  <si>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</si>
  <si>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</si>
  <si>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</si>
  <si>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</si>
  <si>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</si>
  <si>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</si>
  <si>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</si>
  <si>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</si>
  <si>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</si>
  <si>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</si>
  <si>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</si>
  <si>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</si>
  <si>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</si>
  <si>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</si>
  <si>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</si>
  <si>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</si>
  <si>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</si>
  <si>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</si>
  <si>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</si>
  <si>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</si>
  <si>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</si>
  <si>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</si>
  <si>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</si>
  <si>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</si>
  <si>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</si>
  <si>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</si>
  <si>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</si>
  <si>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</si>
  <si>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</si>
  <si>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</si>
  <si>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</si>
  <si>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</si>
  <si>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</si>
  <si>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</si>
  <si>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</si>
  <si>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</si>
  <si>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</si>
  <si>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</si>
  <si>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</si>
  <si>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</si>
  <si>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</si>
  <si>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</si>
  <si>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</si>
  <si>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</si>
  <si>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</si>
  <si>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</si>
  <si>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</si>
  <si>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</si>
  <si>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</si>
  <si>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</si>
  <si>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</si>
  <si>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</si>
  <si>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</si>
  <si>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</si>
  <si>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</si>
  <si>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</si>
  <si>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</si>
  <si>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</si>
  <si>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</si>
  <si>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</si>
  <si>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</si>
  <si>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</si>
  <si>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</si>
  <si>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</si>
  <si>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</si>
  <si>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</si>
  <si>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</si>
  <si>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</si>
  <si>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</si>
  <si>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</si>
  <si>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</si>
  <si>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</si>
  <si>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</si>
  <si>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</si>
  <si>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</si>
  <si>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</si>
  <si>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</si>
  <si>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</si>
  <si>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</si>
  <si>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</si>
  <si>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</si>
  <si>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</si>
  <si>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</si>
  <si>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</si>
  <si>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</si>
  <si>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</si>
  <si>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</si>
  <si>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</si>
  <si>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</si>
  <si>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</si>
  <si>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</si>
  <si>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</si>
  <si>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</si>
  <si>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</si>
  <si>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</si>
  <si>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</si>
  <si>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</si>
  <si>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</si>
  <si>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</si>
  <si>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</si>
  <si>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</si>
  <si>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</si>
  <si>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</si>
  <si>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</si>
  <si>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</si>
  <si>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</si>
  <si>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</si>
  <si>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</si>
  <si>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</si>
  <si>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</si>
  <si>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</si>
  <si>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</si>
  <si>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</si>
  <si>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</si>
  <si>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</si>
  <si>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</si>
  <si>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</si>
  <si>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</si>
  <si>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</si>
  <si>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</si>
  <si>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</si>
  <si>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</si>
  <si>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</si>
  <si>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</si>
  <si>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</si>
  <si>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</si>
  <si>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</si>
  <si>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</si>
  <si>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</si>
  <si>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</si>
  <si>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</si>
  <si>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</si>
  <si>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</si>
  <si>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</si>
  <si>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</si>
  <si>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</si>
  <si>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</si>
  <si>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</si>
  <si>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</si>
  <si>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</si>
  <si>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</si>
  <si>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</si>
  <si>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</si>
  <si>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</si>
  <si>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</si>
  <si>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</si>
  <si>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</si>
  <si>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</si>
  <si>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</si>
  <si>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</si>
  <si>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</si>
  <si>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</si>
  <si>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</si>
  <si>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</si>
  <si>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</si>
  <si>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</si>
  <si>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</si>
  <si>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</si>
  <si>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</si>
  <si>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</si>
  <si>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</si>
  <si>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</si>
  <si>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</si>
  <si>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</si>
  <si>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</si>
  <si>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</si>
  <si>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</si>
  <si>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</si>
  <si>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</si>
  <si>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</si>
  <si>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</si>
  <si>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</si>
  <si>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</si>
  <si>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</si>
  <si>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</si>
  <si>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</si>
  <si>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</si>
  <si>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</si>
  <si>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</si>
  <si>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</si>
  <si>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</si>
  <si>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</si>
  <si>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</si>
  <si>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</si>
  <si>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</si>
  <si>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</si>
  <si>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</si>
  <si>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</si>
  <si>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</si>
  <si>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</si>
  <si>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</si>
  <si>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</si>
  <si>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</si>
  <si>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</si>
  <si>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</si>
  <si>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</si>
  <si>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</si>
  <si>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</si>
  <si>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</si>
  <si>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</si>
  <si>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</si>
  <si>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</si>
  <si>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</si>
  <si>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</si>
  <si>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</si>
  <si>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</si>
  <si>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</si>
  <si>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</si>
  <si>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</si>
  <si>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</si>
  <si>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</si>
  <si>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</si>
  <si>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</si>
  <si>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</si>
  <si>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</si>
  <si>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</si>
  <si>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</si>
  <si>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</si>
  <si>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</si>
  <si>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</si>
  <si>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</si>
  <si>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</si>
  <si>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</si>
  <si>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</si>
  <si>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</si>
  <si>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</si>
  <si>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</si>
  <si>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</si>
  <si>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</si>
  <si>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</si>
  <si>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</si>
  <si>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</si>
  <si>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</si>
  <si>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</si>
  <si>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</si>
  <si>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</si>
  <si>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</si>
  <si>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</si>
  <si>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</si>
  <si>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</si>
  <si>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</si>
  <si>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</si>
  <si>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</si>
  <si>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</si>
  <si>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</si>
  <si>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</si>
  <si>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</si>
  <si>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</si>
  <si>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</si>
  <si>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</si>
  <si>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</si>
  <si>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</si>
  <si>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</si>
  <si>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</si>
  <si>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</si>
  <si>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</si>
  <si>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</si>
  <si>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</si>
  <si>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</si>
  <si>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</si>
  <si>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</si>
  <si>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</si>
  <si>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</si>
  <si>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</si>
  <si>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</si>
  <si>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</si>
  <si>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</si>
  <si>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</si>
  <si>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</si>
  <si>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</si>
  <si>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</si>
  <si>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</si>
  <si>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</si>
  <si>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</si>
  <si>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</si>
  <si>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</si>
  <si>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</si>
  <si>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</si>
  <si>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</si>
  <si>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</si>
  <si>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</si>
  <si>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</si>
  <si>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</si>
  <si>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</si>
  <si>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</si>
  <si>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</si>
  <si>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</si>
  <si>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</si>
  <si>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</si>
  <si>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</si>
  <si>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</si>
  <si>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</si>
  <si>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</si>
  <si>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</si>
  <si>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</si>
  <si>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</si>
  <si>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</si>
  <si>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</si>
  <si>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</si>
  <si>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</si>
  <si>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</si>
  <si>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</si>
  <si>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</si>
  <si>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</si>
  <si>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</si>
  <si>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</si>
  <si>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</si>
  <si>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</si>
  <si>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</si>
  <si>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</si>
  <si>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</si>
  <si>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</si>
  <si>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</si>
  <si>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</si>
  <si>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</si>
  <si>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</si>
  <si>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</si>
  <si>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</si>
  <si>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</si>
  <si>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</si>
  <si>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</si>
  <si>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</si>
  <si>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</si>
  <si>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</si>
  <si>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</si>
  <si>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</si>
  <si>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</si>
  <si>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</si>
  <si>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</si>
  <si>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</si>
  <si>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</si>
  <si>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</si>
  <si>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</si>
  <si>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</si>
  <si>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</si>
  <si>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</si>
  <si>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</si>
  <si>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</si>
  <si>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</si>
  <si>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</si>
  <si>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</si>
  <si>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</si>
  <si>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</si>
  <si>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</si>
  <si>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</si>
  <si>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</si>
  <si>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</si>
  <si>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</si>
  <si>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</si>
  <si>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</si>
  <si>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</si>
  <si>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</si>
  <si>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</si>
  <si>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</si>
  <si>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</si>
  <si>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</si>
  <si>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</si>
  <si>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</si>
  <si>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</si>
  <si>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</si>
  <si>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</si>
  <si>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</si>
  <si>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</si>
  <si>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</si>
  <si>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</si>
  <si>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</si>
  <si>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</si>
  <si>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</si>
  <si>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</si>
  <si>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</si>
  <si>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</si>
  <si>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</si>
  <si>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</si>
  <si>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</si>
  <si>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</si>
  <si>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</si>
  <si>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</si>
  <si>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</si>
  <si>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</si>
  <si>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</si>
  <si>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</si>
  <si>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</si>
  <si>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</si>
  <si>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</si>
  <si>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</si>
  <si>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</si>
  <si>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</si>
  <si>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</si>
  <si>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</si>
  <si>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</si>
  <si>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</si>
  <si>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</si>
  <si>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</si>
  <si>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</si>
  <si>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</si>
  <si>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</si>
  <si>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</si>
  <si>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</si>
  <si>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</si>
  <si>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</si>
  <si>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</si>
  <si>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</si>
  <si>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</si>
  <si>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</si>
  <si>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</si>
  <si>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</si>
  <si>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</si>
  <si>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</si>
  <si>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</si>
  <si>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</si>
  <si>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</si>
  <si>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</si>
  <si>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</si>
  <si>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</si>
  <si>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</si>
  <si>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</si>
  <si>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</si>
  <si>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</si>
  <si>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</si>
  <si>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</si>
  <si>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</si>
  <si>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</si>
  <si>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</si>
  <si>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</si>
  <si>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</si>
  <si>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</si>
  <si>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</si>
  <si>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</si>
  <si>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</si>
  <si>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</si>
  <si>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</si>
  <si>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</si>
  <si>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</si>
  <si>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</si>
  <si>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</si>
  <si>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</si>
  <si>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</si>
  <si>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</si>
  <si>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</si>
  <si>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</si>
  <si>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</si>
  <si>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</si>
  <si>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</si>
  <si>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</si>
  <si>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</si>
  <si>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</si>
  <si>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</si>
  <si>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</si>
  <si>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</si>
  <si>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</si>
  <si>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</si>
  <si>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</si>
  <si>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</si>
  <si>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</si>
  <si>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</si>
  <si>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</si>
  <si>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</si>
  <si>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</si>
  <si>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</si>
  <si>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</si>
  <si>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</si>
  <si>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</si>
  <si>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</si>
  <si>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</si>
  <si>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</si>
  <si>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</si>
  <si>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</si>
  <si>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</si>
  <si>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</si>
  <si>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</si>
  <si>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</si>
  <si>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</si>
  <si>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</si>
  <si>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</si>
  <si>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</si>
  <si>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</si>
  <si>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</si>
  <si>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</si>
  <si>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</si>
  <si>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</si>
  <si>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</si>
  <si>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</si>
  <si>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</si>
  <si>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</si>
  <si>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</si>
  <si>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</si>
  <si>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</si>
  <si>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</si>
  <si>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</si>
  <si>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</si>
  <si>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</si>
  <si>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</si>
  <si>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</si>
  <si>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</si>
  <si>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</si>
  <si>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</si>
  <si>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</si>
  <si>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</si>
  <si>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</si>
  <si>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</si>
  <si>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</si>
  <si>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</si>
  <si>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</si>
  <si>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</si>
  <si>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</si>
  <si>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</si>
  <si>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</si>
  <si>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</si>
  <si>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</si>
  <si>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</si>
  <si>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</si>
  <si>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</si>
  <si>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</si>
  <si>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</si>
  <si>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</si>
  <si>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</si>
  <si>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</si>
  <si>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</si>
  <si>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</si>
  <si>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</si>
  <si>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</si>
  <si>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</si>
  <si>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</si>
  <si>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</si>
  <si>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</si>
  <si>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</si>
  <si>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</si>
  <si>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</si>
  <si>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</si>
  <si>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</si>
  <si>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</si>
  <si>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</si>
  <si>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</si>
  <si>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</si>
  <si>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</si>
  <si>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</si>
  <si>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</si>
  <si>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</si>
  <si>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</si>
  <si>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</si>
  <si>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</si>
  <si>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</si>
  <si>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</si>
  <si>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</si>
  <si>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</si>
  <si>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</si>
  <si>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</si>
  <si>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</si>
  <si>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</si>
  <si>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</si>
  <si>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</si>
  <si>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</si>
  <si>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</si>
  <si>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</si>
  <si>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</si>
  <si>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</si>
  <si>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</si>
  <si>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</si>
  <si>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</si>
  <si>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</si>
  <si>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</si>
  <si>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</si>
  <si>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</si>
  <si>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</si>
  <si>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</si>
  <si>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</si>
  <si>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</si>
  <si>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</si>
  <si>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</si>
  <si>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</si>
  <si>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</si>
  <si>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</si>
  <si>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</si>
  <si>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</si>
  <si>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</si>
  <si>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</si>
  <si>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</si>
  <si>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</si>
  <si>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</si>
  <si>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</si>
  <si>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</si>
  <si>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</si>
  <si>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</si>
  <si>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</si>
  <si>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</si>
  <si>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</si>
  <si>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</si>
  <si>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</si>
  <si>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</si>
  <si>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</si>
  <si>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</si>
  <si>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</si>
  <si>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</si>
  <si>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</si>
  <si>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</si>
  <si>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</si>
  <si>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</si>
  <si>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</si>
  <si>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</si>
  <si>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</si>
  <si>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</si>
  <si>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</si>
  <si>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</si>
  <si>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</si>
  <si>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</si>
  <si>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</si>
  <si>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</si>
  <si>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</si>
  <si>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</si>
  <si>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</si>
  <si>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</si>
  <si>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</si>
  <si>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</si>
  <si>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</si>
  <si>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</si>
  <si>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</si>
  <si>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</si>
  <si>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</si>
  <si>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</si>
  <si>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</si>
  <si>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</si>
  <si>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</si>
  <si>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</si>
  <si>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</si>
  <si>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</si>
  <si>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</si>
  <si>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</si>
  <si>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</si>
  <si>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</si>
  <si>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</si>
  <si>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</si>
  <si>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</si>
  <si>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</si>
  <si>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</si>
  <si>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</si>
  <si>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</si>
  <si>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</si>
  <si>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</si>
  <si>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</si>
  <si>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</si>
  <si>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</si>
  <si>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</si>
  <si>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</si>
  <si>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</si>
  <si>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</si>
  <si>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</si>
  <si>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</si>
  <si>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</si>
  <si>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</si>
  <si>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</si>
  <si>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</si>
  <si>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</si>
  <si>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</si>
  <si>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</si>
  <si>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</si>
  <si>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</si>
  <si>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</si>
  <si>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</si>
  <si>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</si>
  <si>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</si>
  <si>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</si>
  <si>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</si>
  <si>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</si>
  <si>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</si>
  <si>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</si>
  <si>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</si>
  <si>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</si>
  <si>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</si>
  <si>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</si>
  <si>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</si>
  <si>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</si>
  <si>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</si>
  <si>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</si>
  <si>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</si>
  <si>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</si>
  <si>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</si>
  <si>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</si>
  <si>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</si>
  <si>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</si>
  <si>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</si>
  <si>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</si>
  <si>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</si>
  <si>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</si>
  <si>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</si>
  <si>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</si>
  <si>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</si>
  <si>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</si>
  <si>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</si>
  <si>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</si>
  <si>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</si>
  <si>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</si>
  <si>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</si>
  <si>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</si>
  <si>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</si>
  <si>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</si>
  <si>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</si>
  <si>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</si>
  <si>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</si>
  <si>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</si>
  <si>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</si>
  <si>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</si>
  <si>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</si>
  <si>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</si>
  <si>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</si>
  <si>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</si>
  <si>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</si>
  <si>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</si>
  <si>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</si>
  <si>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</si>
  <si>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</si>
  <si>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</si>
  <si>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</si>
  <si>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</si>
  <si>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</si>
  <si>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</si>
  <si>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</si>
  <si>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</si>
  <si>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</si>
  <si>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</si>
  <si>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</si>
  <si>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</si>
  <si>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</si>
  <si>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</si>
  <si>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</si>
  <si>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</si>
  <si>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</si>
  <si>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</si>
  <si>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</si>
  <si>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</si>
  <si>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</si>
  <si>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</si>
  <si>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</si>
  <si>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</si>
  <si>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</si>
  <si>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</si>
  <si>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</si>
  <si>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</si>
  <si>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</si>
  <si>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</si>
  <si>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</si>
  <si>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</si>
  <si>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</si>
  <si>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</si>
  <si>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</si>
  <si>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</si>
  <si>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</si>
  <si>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</si>
  <si>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</si>
  <si>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</si>
  <si>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</si>
  <si>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</si>
  <si>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</si>
  <si>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</si>
  <si>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</si>
  <si>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</si>
  <si>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</si>
  <si>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</si>
  <si>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</si>
  <si>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</si>
  <si>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</si>
  <si>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</si>
  <si>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</si>
  <si>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</si>
  <si>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</si>
  <si>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</si>
  <si>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</si>
  <si>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</si>
  <si>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</si>
  <si>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</si>
  <si>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</si>
  <si>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</si>
  <si>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</si>
  <si>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</si>
  <si>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</si>
  <si>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</si>
  <si>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</si>
  <si>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</si>
  <si>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</si>
  <si>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</si>
  <si>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</si>
  <si>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</si>
  <si>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</si>
  <si>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</si>
  <si>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</si>
  <si>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</si>
  <si>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</si>
  <si>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</si>
  <si>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</si>
  <si>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</si>
  <si>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</si>
  <si>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</si>
  <si>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</si>
  <si>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</si>
  <si>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</si>
  <si>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</si>
  <si>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</si>
  <si>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</si>
  <si>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</si>
  <si>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</si>
  <si>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</si>
  <si>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</si>
  <si>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</si>
  <si>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</si>
  <si>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</si>
  <si>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</si>
  <si>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</si>
  <si>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</si>
  <si>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</si>
  <si>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</si>
  <si>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</si>
  <si>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</si>
  <si>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</si>
  <si>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</si>
  <si>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</si>
  <si>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</si>
  <si>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</si>
  <si>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</si>
  <si>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</si>
  <si>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</si>
  <si>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</si>
  <si>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</si>
  <si>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</si>
  <si>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</si>
  <si>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</si>
  <si>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</si>
  <si>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</si>
  <si>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</si>
  <si>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</si>
  <si>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</si>
  <si>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</si>
  <si>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</si>
  <si>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</si>
  <si>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</si>
  <si>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</si>
  <si>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</si>
  <si>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</si>
  <si>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</si>
  <si>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</si>
  <si>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</si>
  <si>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</si>
  <si>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</si>
  <si>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</si>
  <si>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</si>
  <si>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</si>
  <si>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</si>
  <si>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</si>
  <si>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</si>
  <si>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</si>
  <si>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</si>
  <si>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</si>
  <si>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</si>
  <si>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</si>
  <si>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</si>
  <si>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</si>
  <si>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</si>
  <si>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</si>
  <si>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</si>
  <si>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</si>
  <si>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</si>
  <si>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</si>
  <si>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</si>
  <si>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</si>
  <si>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</si>
  <si>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</si>
  <si>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</si>
  <si>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</si>
  <si>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</si>
  <si>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</si>
  <si>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</si>
  <si>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</si>
  <si>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</si>
  <si>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</si>
  <si>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</si>
  <si>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</si>
  <si>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</si>
  <si>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</si>
  <si>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</si>
  <si>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</si>
  <si>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</si>
  <si>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</si>
  <si>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</si>
  <si>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</si>
  <si>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</si>
  <si>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</si>
  <si>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</si>
  <si>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</si>
  <si>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</si>
  <si>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</si>
  <si>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</si>
  <si>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</si>
  <si>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</si>
  <si>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</si>
  <si>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</si>
  <si>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</si>
  <si>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</si>
  <si>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</si>
  <si>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</si>
  <si>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</si>
  <si>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</si>
  <si>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</si>
  <si>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</si>
  <si>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</si>
  <si>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</si>
  <si>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</si>
  <si>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</si>
  <si>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</si>
  <si>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</si>
  <si>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</si>
  <si>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</si>
  <si>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</si>
  <si>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</si>
  <si>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</si>
  <si>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</si>
  <si>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</si>
  <si>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</si>
  <si>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</si>
  <si>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</si>
  <si>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</si>
  <si>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</si>
  <si>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</si>
  <si>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</si>
  <si>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</si>
  <si>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</si>
  <si>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</si>
  <si>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</si>
  <si>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</si>
  <si>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</si>
  <si>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</si>
  <si>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</si>
  <si>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</si>
  <si>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</si>
  <si>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</si>
  <si>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</si>
  <si>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</si>
  <si>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</si>
  <si>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</si>
  <si>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</si>
  <si>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</si>
  <si>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</si>
  <si>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</si>
  <si>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</si>
  <si>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</si>
  <si>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</si>
  <si>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</si>
  <si>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</si>
  <si>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</si>
  <si>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</si>
  <si>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</si>
  <si>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</si>
  <si>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</si>
  <si>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</si>
  <si>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</si>
  <si>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</si>
  <si>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</si>
  <si>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</si>
  <si>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</si>
  <si>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</si>
  <si>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</si>
  <si>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</si>
  <si>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</si>
  <si>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</si>
  <si>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</si>
  <si>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</si>
  <si>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</si>
  <si>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</si>
  <si>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</si>
  <si>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</si>
  <si>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</si>
  <si>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</si>
  <si>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</si>
  <si>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</si>
  <si>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</si>
  <si>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</si>
  <si>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</si>
  <si>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</si>
  <si>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</si>
  <si>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</si>
  <si>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</si>
  <si>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</si>
  <si>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</si>
  <si>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</si>
  <si>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</si>
  <si>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</si>
  <si>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</si>
  <si>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</si>
  <si>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</si>
  <si>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</si>
  <si>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</si>
  <si>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</si>
  <si>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</si>
  <si>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</si>
  <si>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</si>
  <si>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</si>
  <si>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</si>
  <si>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</si>
  <si>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</si>
  <si>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</si>
  <si>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</si>
  <si>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</si>
  <si>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</si>
  <si>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</si>
  <si>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</si>
  <si>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</si>
  <si>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</si>
  <si>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</si>
  <si>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</si>
  <si>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</si>
  <si>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</si>
  <si>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</si>
  <si>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</si>
  <si>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</si>
  <si>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</si>
  <si>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</si>
  <si>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</si>
  <si>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</si>
  <si>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</si>
  <si>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</si>
  <si>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</si>
  <si>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</si>
  <si>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</si>
  <si>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</si>
  <si>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</si>
  <si>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</si>
  <si>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</si>
  <si>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</si>
  <si>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</si>
  <si>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</si>
  <si>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</si>
  <si>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</si>
  <si>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</si>
  <si>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</si>
  <si>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</si>
  <si>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</si>
  <si>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</si>
  <si>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</si>
  <si>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</si>
  <si>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</si>
  <si>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</si>
  <si>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</si>
  <si>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</si>
  <si>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</si>
  <si>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</si>
  <si>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</si>
  <si>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</si>
  <si>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</si>
  <si>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</si>
  <si>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</si>
  <si>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</si>
  <si>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</si>
  <si>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</si>
  <si>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</si>
  <si>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</si>
  <si>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</si>
  <si>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</si>
  <si>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</si>
  <si>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</si>
  <si>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</si>
  <si>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</si>
  <si>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</si>
  <si>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</si>
  <si>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</si>
  <si>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</si>
  <si>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</si>
  <si>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</si>
  <si>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</si>
  <si>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</si>
  <si>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</si>
  <si>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</si>
  <si>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</si>
  <si>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</si>
  <si>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</si>
  <si>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</si>
  <si>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</si>
  <si>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</si>
  <si>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</si>
  <si>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</si>
  <si>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</si>
  <si>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</si>
  <si>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</si>
  <si>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</si>
  <si>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</si>
  <si>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</si>
  <si>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</si>
  <si>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</si>
  <si>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</si>
  <si>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</si>
  <si>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</si>
  <si>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</si>
  <si>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</si>
  <si>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</si>
  <si>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</si>
  <si>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</si>
  <si>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</si>
  <si>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</si>
  <si>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</si>
  <si>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</si>
  <si>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</si>
  <si>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</si>
  <si>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</si>
  <si>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</si>
  <si>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</si>
  <si>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</si>
  <si>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</si>
  <si>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</si>
  <si>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</si>
  <si>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</si>
  <si>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</si>
  <si>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</si>
  <si>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</si>
  <si>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</si>
  <si>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</si>
  <si>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</si>
  <si>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</si>
  <si>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</si>
  <si>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</si>
  <si>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</si>
  <si>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</si>
  <si>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</si>
  <si>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</si>
  <si>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</si>
  <si>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</si>
  <si>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</si>
  <si>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</si>
  <si>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</si>
  <si>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</si>
  <si>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</si>
  <si>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</si>
  <si>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</si>
  <si>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</si>
  <si>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</si>
  <si>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</si>
  <si>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</si>
  <si>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</si>
  <si>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</si>
  <si>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</si>
  <si>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</si>
  <si>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</si>
  <si>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</si>
  <si>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</si>
  <si>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</si>
  <si>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</si>
  <si>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</si>
  <si>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</si>
  <si>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</si>
  <si>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</si>
  <si>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</si>
  <si>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</si>
  <si>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</si>
  <si>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</si>
  <si>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</si>
  <si>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</si>
  <si>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</si>
  <si>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</si>
  <si>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</si>
  <si>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</si>
  <si>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</si>
  <si>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</si>
  <si>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</si>
  <si>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</si>
  <si>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</si>
  <si>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</si>
  <si>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</si>
  <si>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</si>
  <si>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</si>
  <si>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</si>
  <si>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</si>
  <si>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</si>
  <si>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</si>
  <si>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</si>
  <si>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</si>
  <si>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</si>
  <si>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</si>
  <si>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</si>
  <si>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</si>
  <si>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</si>
  <si>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</si>
  <si>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</si>
  <si>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</si>
  <si>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</si>
  <si>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</si>
  <si>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</si>
  <si>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</si>
  <si>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</si>
  <si>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</si>
  <si>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</si>
  <si>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</si>
  <si>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</si>
  <si>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</si>
  <si>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</si>
  <si>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</si>
  <si>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</si>
  <si>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</si>
  <si>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</si>
  <si>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</si>
  <si>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</si>
  <si>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</si>
  <si>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</si>
  <si>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</si>
  <si>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</si>
  <si>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</si>
  <si>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</si>
  <si>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</si>
  <si>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</si>
  <si>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</si>
  <si>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</si>
  <si>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</si>
  <si>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</si>
  <si>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</si>
  <si>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</si>
  <si>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</si>
  <si>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</si>
  <si>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</si>
  <si>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</si>
  <si>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</si>
  <si>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</si>
  <si>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</si>
  <si>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</si>
  <si>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</si>
  <si>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</si>
  <si>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</si>
  <si>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</si>
  <si>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</si>
  <si>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</si>
  <si>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</si>
  <si>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</si>
  <si>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</si>
  <si>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</si>
  <si>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</si>
  <si>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</si>
  <si>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</si>
  <si>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</si>
  <si>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</si>
  <si>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</si>
  <si>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</si>
  <si>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</si>
  <si>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</si>
  <si>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</si>
  <si>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</si>
  <si>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</si>
  <si>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</si>
  <si>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</si>
  <si>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</si>
  <si>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</si>
  <si>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</si>
  <si>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</si>
  <si>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</si>
  <si>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</si>
  <si>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</si>
  <si>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</si>
  <si>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</si>
  <si>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</si>
  <si>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</si>
  <si>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</si>
  <si>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</si>
  <si>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</si>
  <si>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</si>
  <si>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</si>
  <si>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</si>
  <si>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</si>
  <si>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</si>
  <si>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</si>
  <si>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</si>
  <si>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</si>
  <si>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</si>
  <si>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</si>
  <si>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</si>
  <si>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</si>
  <si>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</si>
  <si>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</si>
  <si>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</si>
  <si>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</si>
  <si>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</si>
  <si>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</si>
  <si>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</si>
  <si>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</si>
  <si>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</si>
  <si>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</si>
  <si>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</si>
  <si>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</si>
  <si>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</si>
  <si>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</si>
  <si>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</si>
  <si>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</si>
  <si>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</si>
  <si>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</si>
  <si>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</si>
  <si>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</si>
  <si>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</si>
  <si>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</si>
  <si>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</si>
  <si>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</si>
  <si>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</si>
  <si>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</si>
  <si>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</si>
  <si>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</si>
  <si>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</si>
  <si>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</si>
  <si>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</si>
  <si>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</si>
  <si>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</si>
  <si>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</si>
  <si>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</si>
  <si>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</si>
  <si>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</si>
  <si>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</si>
  <si>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</si>
  <si>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</si>
  <si>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</si>
  <si>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</si>
  <si>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</si>
  <si>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</si>
  <si>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</si>
  <si>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</si>
  <si>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</si>
  <si>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</si>
  <si>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</si>
  <si>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</si>
  <si>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</si>
  <si>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</si>
  <si>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</si>
  <si>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</si>
  <si>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</si>
  <si>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</si>
  <si>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</si>
  <si>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</si>
  <si>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</si>
  <si>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</si>
  <si>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</si>
  <si>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</si>
  <si>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</si>
  <si>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</si>
  <si>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</si>
  <si>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</si>
  <si>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</si>
  <si>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</si>
  <si>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</si>
  <si>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</si>
  <si>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</si>
  <si>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</si>
  <si>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</si>
  <si>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</si>
  <si>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</si>
  <si>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</si>
  <si>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</si>
  <si>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</si>
  <si>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</si>
  <si>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</si>
  <si>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</si>
  <si>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</si>
  <si>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</si>
  <si>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</si>
  <si>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</si>
  <si>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</si>
  <si>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</si>
  <si>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</si>
  <si>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</si>
  <si>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</si>
  <si>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</si>
  <si>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</si>
  <si>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</si>
  <si>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</si>
  <si>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</si>
  <si>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</si>
  <si>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</si>
  <si>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</si>
  <si>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</si>
  <si>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</si>
  <si>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</si>
  <si>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</si>
  <si>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</si>
  <si>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</si>
  <si>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</si>
  <si>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</si>
  <si>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</si>
  <si>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</si>
  <si>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</si>
  <si>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</si>
  <si>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</si>
  <si>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</si>
  <si>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</si>
  <si>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</si>
  <si>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</si>
  <si>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</si>
  <si>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</si>
  <si>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</si>
  <si>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</si>
  <si>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</si>
  <si>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</si>
  <si>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</si>
  <si>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</si>
  <si>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</si>
  <si>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</si>
  <si>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</si>
  <si>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</si>
  <si>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</si>
  <si>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</si>
  <si>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</si>
  <si>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</si>
  <si>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</si>
  <si>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</si>
  <si>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</si>
  <si>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</si>
  <si>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</si>
  <si>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</si>
  <si>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</si>
  <si>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</si>
  <si>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</si>
  <si>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</si>
  <si>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</si>
  <si>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</si>
  <si>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</si>
  <si>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</si>
  <si>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</si>
  <si>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</si>
  <si>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</si>
  <si>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</si>
  <si>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</si>
  <si>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</si>
  <si>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</si>
  <si>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</si>
  <si>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</si>
  <si>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</si>
  <si>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</si>
  <si>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</si>
  <si>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</si>
  <si>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</si>
  <si>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</si>
  <si>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</si>
  <si>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</si>
  <si>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</si>
  <si>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</si>
  <si>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</si>
  <si>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</si>
  <si>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</si>
  <si>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</si>
  <si>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</si>
  <si>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</si>
  <si>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</si>
  <si>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</si>
  <si>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</si>
  <si>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</si>
  <si>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</si>
  <si>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</si>
  <si>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</si>
  <si>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</si>
  <si>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</si>
  <si>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</si>
  <si>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</si>
  <si>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</si>
  <si>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</si>
  <si>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</si>
  <si>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</si>
  <si>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</si>
  <si>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</si>
  <si>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</si>
  <si>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</si>
  <si>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</si>
  <si>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</si>
  <si>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</si>
  <si>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</si>
  <si>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</si>
  <si>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</si>
  <si>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</si>
  <si>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</si>
  <si>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</si>
  <si>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</si>
  <si>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</si>
  <si>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</si>
  <si>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</si>
  <si>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</si>
  <si>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</si>
  <si>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</si>
  <si>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</si>
  <si>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</si>
  <si>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</si>
  <si>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</si>
  <si>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</si>
  <si>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</si>
  <si>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</si>
  <si>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</si>
  <si>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</si>
  <si>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</si>
  <si>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</si>
  <si>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</si>
  <si>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</si>
  <si>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</si>
  <si>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</si>
  <si>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</si>
  <si>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</si>
  <si>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</si>
  <si>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</si>
  <si>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</si>
  <si>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</si>
  <si>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</si>
  <si>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</si>
  <si>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</si>
  <si>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</si>
  <si>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</si>
  <si>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</si>
  <si>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</si>
  <si>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</si>
  <si>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</si>
  <si>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</si>
  <si>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</si>
  <si>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</si>
  <si>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</si>
  <si>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</si>
  <si>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</si>
  <si>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</si>
  <si>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</si>
  <si>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</si>
  <si>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</si>
  <si>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</si>
  <si>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</si>
  <si>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</si>
  <si>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</si>
  <si>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</si>
  <si>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</si>
  <si>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</si>
  <si>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</si>
  <si>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</si>
  <si>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</si>
  <si>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</si>
  <si>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</si>
  <si>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</si>
  <si>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</si>
  <si>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</si>
  <si>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</si>
  <si>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</si>
  <si>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</si>
  <si>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</si>
  <si>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</si>
  <si>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</si>
  <si>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</si>
  <si>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</si>
  <si>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</si>
  <si>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</si>
  <si>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</si>
  <si>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</si>
  <si>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</si>
  <si>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</si>
  <si>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</si>
  <si>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</si>
  <si>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</si>
  <si>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</si>
  <si>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</si>
  <si>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</si>
  <si>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</si>
  <si>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</si>
  <si>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</si>
  <si>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</si>
  <si>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</si>
  <si>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</si>
  <si>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</si>
  <si>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</si>
  <si>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</si>
  <si>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</si>
  <si>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</si>
  <si>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</si>
  <si>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</si>
  <si>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</si>
  <si>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</si>
  <si>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</si>
  <si>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</si>
  <si>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</si>
  <si>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</si>
  <si>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</si>
  <si>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</si>
  <si>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</si>
  <si>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</si>
  <si>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</si>
  <si>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</si>
  <si>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</si>
  <si>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</si>
  <si>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</si>
  <si>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</si>
  <si>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</si>
  <si>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</si>
  <si>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</si>
  <si>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</si>
  <si>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</si>
  <si>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</si>
  <si>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</si>
  <si>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</si>
  <si>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</si>
  <si>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</si>
  <si>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</si>
  <si>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</si>
  <si>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</si>
  <si>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</si>
  <si>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</si>
  <si>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</si>
  <si>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</si>
  <si>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</si>
  <si>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</si>
  <si>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</si>
  <si>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</si>
  <si>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</si>
  <si>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</si>
  <si>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</si>
  <si>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</si>
  <si>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</si>
  <si>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</si>
  <si>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</si>
  <si>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</si>
  <si>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</si>
  <si>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</si>
  <si>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</si>
  <si>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</si>
  <si>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</si>
  <si>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</si>
  <si>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</si>
  <si>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</si>
  <si>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</si>
  <si>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</si>
  <si>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</si>
  <si>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</si>
  <si>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</si>
  <si>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</si>
  <si>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</si>
  <si>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</si>
  <si>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</si>
  <si>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</si>
  <si>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</si>
  <si>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</si>
  <si>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</si>
  <si>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</si>
  <si>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</si>
  <si>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</si>
  <si>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</si>
  <si>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</si>
  <si>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</si>
  <si>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</si>
  <si>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</si>
  <si>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</si>
  <si>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</si>
  <si>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</si>
  <si>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</si>
  <si>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</si>
  <si>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</si>
  <si>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</si>
  <si>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</si>
  <si>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</si>
  <si>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</si>
  <si>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</si>
  <si>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</si>
  <si>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</si>
  <si>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</si>
  <si>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</si>
  <si>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</si>
  <si>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</si>
  <si>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</si>
  <si>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</si>
  <si>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</si>
  <si>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</si>
  <si>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</si>
  <si>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</si>
  <si>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</si>
  <si>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</si>
  <si>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</si>
  <si>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</si>
  <si>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</si>
  <si>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</si>
  <si>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</si>
  <si>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</si>
  <si>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</si>
  <si>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</si>
  <si>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</si>
  <si>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</si>
  <si>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</si>
  <si>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</si>
  <si>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</si>
  <si>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</si>
  <si>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</si>
  <si>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</si>
  <si>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</si>
  <si>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</si>
  <si>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</si>
  <si>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</si>
  <si>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</si>
  <si>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</si>
  <si>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</si>
  <si>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</si>
  <si>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</si>
  <si>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</si>
  <si>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</si>
  <si>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</si>
  <si>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</si>
  <si>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</si>
  <si>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</si>
  <si>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</si>
  <si>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</si>
  <si>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</si>
  <si>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</si>
  <si>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</si>
  <si>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</si>
  <si>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</si>
  <si>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</si>
  <si>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</si>
  <si>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</si>
  <si>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</si>
  <si>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</si>
  <si>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</si>
  <si>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</si>
  <si>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</si>
  <si>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</si>
  <si>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</si>
  <si>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</si>
  <si>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</si>
  <si>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</si>
  <si>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</si>
  <si>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</si>
  <si>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</si>
  <si>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</si>
  <si>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</si>
  <si>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</si>
  <si>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</si>
  <si>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</si>
  <si>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</si>
  <si>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</si>
  <si>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</si>
  <si>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</si>
  <si>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</si>
  <si>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</si>
  <si>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</si>
  <si>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</si>
  <si>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</si>
  <si>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</si>
  <si>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</si>
  <si>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</si>
  <si>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</si>
  <si>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</si>
  <si>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</si>
  <si>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</si>
  <si>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</si>
  <si>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</si>
  <si>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</si>
  <si>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</si>
  <si>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</si>
  <si>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</si>
  <si>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</si>
  <si>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</si>
  <si>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</si>
  <si>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</si>
  <si>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</si>
  <si>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</si>
  <si>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</si>
  <si>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</si>
  <si>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</si>
  <si>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</si>
  <si>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</si>
  <si>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</si>
  <si>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</si>
  <si>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</si>
  <si>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</si>
  <si>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</si>
  <si>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</si>
  <si>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</si>
  <si>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</si>
  <si>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</si>
  <si>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</si>
  <si>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</si>
  <si>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</si>
  <si>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</si>
  <si>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</si>
  <si>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</si>
  <si>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</si>
  <si>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</si>
  <si>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</si>
  <si>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</si>
  <si>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</si>
  <si>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</si>
  <si>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</si>
  <si>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</si>
  <si>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</si>
  <si>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</si>
  <si>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</si>
  <si>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</si>
  <si>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</si>
  <si>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</si>
  <si>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</si>
  <si>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</si>
  <si>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</si>
  <si>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</si>
  <si>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</si>
  <si>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</si>
  <si>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</si>
  <si>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</si>
  <si>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</si>
  <si>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</si>
  <si>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</si>
  <si>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</si>
  <si>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</si>
  <si>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</si>
  <si>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</si>
  <si>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</si>
  <si>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</si>
  <si>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</si>
  <si>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</si>
  <si>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</si>
  <si>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</si>
  <si>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</si>
  <si>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</si>
  <si>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</si>
  <si>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</si>
  <si>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</si>
  <si>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</si>
  <si>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</si>
  <si>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</si>
  <si>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</si>
  <si>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</si>
  <si>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</si>
  <si>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</si>
  <si>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</si>
  <si>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</si>
  <si>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</si>
  <si>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</si>
  <si>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</si>
  <si>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</si>
  <si>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</si>
  <si>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</si>
  <si>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</si>
  <si>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</si>
  <si>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</si>
  <si>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</si>
  <si>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</si>
  <si>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</si>
  <si>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</si>
  <si>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</si>
  <si>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</si>
  <si>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</si>
  <si>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</si>
  <si>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</si>
  <si>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</si>
  <si>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</si>
  <si>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</si>
  <si>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</si>
  <si>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</si>
  <si>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</si>
  <si>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</si>
  <si>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</si>
  <si>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</si>
  <si>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</si>
  <si>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</si>
  <si>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</si>
  <si>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</si>
  <si>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</si>
  <si>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</si>
  <si>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</si>
  <si>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</si>
  <si>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</si>
  <si>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</si>
  <si>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</si>
  <si>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</si>
  <si>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</si>
  <si>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</si>
  <si>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</si>
  <si>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</si>
  <si>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</si>
  <si>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</si>
  <si>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</si>
  <si>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</si>
  <si>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</si>
  <si>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</si>
  <si>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</si>
  <si>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</si>
  <si>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</si>
  <si>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</si>
  <si>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</si>
  <si>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</si>
  <si>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</si>
  <si>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</si>
  <si>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</si>
  <si>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</si>
  <si>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</si>
  <si>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</si>
  <si>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</si>
  <si>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</si>
  <si>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</si>
  <si>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</si>
  <si>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</si>
  <si>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</si>
  <si>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</si>
  <si>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</si>
  <si>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</si>
  <si>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</si>
  <si>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</si>
  <si>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</si>
  <si>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</si>
  <si>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</si>
  <si>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</si>
  <si>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</si>
  <si>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</si>
  <si>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</si>
  <si>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</si>
  <si>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</si>
  <si>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</si>
  <si>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</si>
  <si>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</si>
  <si>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</si>
  <si>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</si>
  <si>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</si>
  <si>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</si>
  <si>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</si>
  <si>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</si>
  <si>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</si>
  <si>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</si>
  <si>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</si>
  <si>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</si>
  <si>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</si>
  <si>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</si>
  <si>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</si>
  <si>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</si>
  <si>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</si>
  <si>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</si>
  <si>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</si>
  <si>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</si>
  <si>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</si>
  <si>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</si>
  <si>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</si>
  <si>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</si>
  <si>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</si>
  <si>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</si>
  <si>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</si>
  <si>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</si>
  <si>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</si>
  <si>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</si>
  <si>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</si>
  <si>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</si>
  <si>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</si>
  <si>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</si>
  <si>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</si>
  <si>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</si>
  <si>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</si>
  <si>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</si>
  <si>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</si>
  <si>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</si>
  <si>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</si>
  <si>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</si>
  <si>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</si>
  <si>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</si>
  <si>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</si>
  <si>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</si>
  <si>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</si>
  <si>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</si>
  <si>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</si>
  <si>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</si>
  <si>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</si>
  <si>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</si>
  <si>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</si>
  <si>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</si>
  <si>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</si>
  <si>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</si>
  <si>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</si>
  <si>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</si>
  <si>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</si>
  <si>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</si>
  <si>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</si>
  <si>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</si>
  <si>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</si>
  <si>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</si>
  <si>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</si>
  <si>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</si>
  <si>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</si>
  <si>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</si>
  <si>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</si>
  <si>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</si>
  <si>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</si>
  <si>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</si>
  <si>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</si>
  <si>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</si>
  <si>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</si>
  <si>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</si>
  <si>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</si>
  <si>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</si>
  <si>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</si>
  <si>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</si>
  <si>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</si>
  <si>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</si>
  <si>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</si>
  <si>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</si>
  <si>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</si>
  <si>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</si>
  <si>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</si>
  <si>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</si>
  <si>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</si>
  <si>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</si>
  <si>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</si>
  <si>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</si>
  <si>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</si>
  <si>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</si>
  <si>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</si>
  <si>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</si>
  <si>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</si>
  <si>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</si>
  <si>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</si>
  <si>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</si>
  <si>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</si>
  <si>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</si>
  <si>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</si>
  <si>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</si>
  <si>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</si>
  <si>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</si>
  <si>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</si>
  <si>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</si>
  <si>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</si>
  <si>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</si>
  <si>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</si>
  <si>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</si>
  <si>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</si>
  <si>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</si>
  <si>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</si>
  <si>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</si>
  <si>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</si>
  <si>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</si>
  <si>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</si>
  <si>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</si>
  <si>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</si>
  <si>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</si>
  <si>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</si>
  <si>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</si>
  <si>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</si>
  <si>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</si>
  <si>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</si>
  <si>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</si>
  <si>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</si>
  <si>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</si>
  <si>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</si>
  <si>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</si>
  <si>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</si>
  <si>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</si>
  <si>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</si>
  <si>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</si>
  <si>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</si>
  <si>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</si>
  <si>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</si>
  <si>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</si>
  <si>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</si>
  <si>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</si>
  <si>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</si>
  <si>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</si>
  <si>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</si>
  <si>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</si>
  <si>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</si>
  <si>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</si>
  <si>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</si>
  <si>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</si>
  <si>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</si>
  <si>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</si>
  <si>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</si>
  <si>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</si>
  <si>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</si>
  <si>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</si>
  <si>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</si>
  <si>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</si>
  <si>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</si>
  <si>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</si>
  <si>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</si>
  <si>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</si>
  <si>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</si>
  <si>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</si>
  <si>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</si>
  <si>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</si>
  <si>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</si>
  <si>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</si>
  <si>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</si>
  <si>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</si>
  <si>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</si>
  <si>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</si>
  <si>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</si>
  <si>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</si>
  <si>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</si>
  <si>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</si>
  <si>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</si>
  <si>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</si>
  <si>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</si>
  <si>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</si>
  <si>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</si>
  <si>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</si>
  <si>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</si>
  <si>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</si>
  <si>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</si>
  <si>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</si>
  <si>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</si>
  <si>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</si>
  <si>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</si>
  <si>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</si>
  <si>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</si>
  <si>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</si>
  <si>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</si>
  <si>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</si>
  <si>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</si>
  <si>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</si>
  <si>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</si>
  <si>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</si>
  <si>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</si>
  <si>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</si>
  <si>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</si>
  <si>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</si>
  <si>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</si>
  <si>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</si>
  <si>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</si>
  <si>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</si>
  <si>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</si>
  <si>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</si>
  <si>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</si>
  <si>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</si>
  <si>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</si>
  <si>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</si>
  <si>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</si>
  <si>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</si>
  <si>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</si>
  <si>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</si>
  <si>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</si>
  <si>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</si>
  <si>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</si>
  <si>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</si>
  <si>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</si>
  <si>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</si>
  <si>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</si>
  <si>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</si>
  <si>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</si>
  <si>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</si>
  <si>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</si>
  <si>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</si>
  <si>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</si>
  <si>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</si>
  <si>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</si>
  <si>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</si>
  <si>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</si>
  <si>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</si>
  <si>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</si>
  <si>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</si>
  <si>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</si>
  <si>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</si>
  <si>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</si>
  <si>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</si>
  <si>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</si>
  <si>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</si>
  <si>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</si>
  <si>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</si>
  <si>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</si>
  <si>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</si>
  <si>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</si>
  <si>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</si>
  <si>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</si>
  <si>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</si>
  <si>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</si>
  <si>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</si>
  <si>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</si>
  <si>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</si>
  <si>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</si>
  <si>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</si>
  <si>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</si>
  <si>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</si>
  <si>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</si>
  <si>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</si>
  <si>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</si>
  <si>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</si>
  <si>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</si>
  <si>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</si>
  <si>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</si>
  <si>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</si>
  <si>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</si>
  <si>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</si>
  <si>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</si>
  <si>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</si>
  <si>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</si>
  <si>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</si>
  <si>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</si>
  <si>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</si>
  <si>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</si>
  <si>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</si>
  <si>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</si>
  <si>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</si>
  <si>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</si>
  <si>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</si>
  <si>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</si>
  <si>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</si>
  <si>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</si>
  <si>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</si>
  <si>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</si>
  <si>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</si>
  <si>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</si>
  <si>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</si>
  <si>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</si>
  <si>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</si>
  <si>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</si>
  <si>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</si>
  <si>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</si>
  <si>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</si>
  <si>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</si>
  <si>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</si>
  <si>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</si>
  <si>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</si>
  <si>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</si>
  <si>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</si>
  <si>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</si>
  <si>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</si>
  <si>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</si>
  <si>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</si>
  <si>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</si>
  <si>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</si>
  <si>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</si>
  <si>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</si>
  <si>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</si>
  <si>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</si>
  <si>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</si>
  <si>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</si>
  <si>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</si>
  <si>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</si>
  <si>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</si>
  <si>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</si>
  <si>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</si>
  <si>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</si>
  <si>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</si>
  <si>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</si>
  <si>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</si>
  <si>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</si>
  <si>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</si>
  <si>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</si>
  <si>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</si>
  <si>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</si>
  <si>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</si>
  <si>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</si>
  <si>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</si>
  <si>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</si>
  <si>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</si>
  <si>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</si>
  <si>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</si>
  <si>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</si>
  <si>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</si>
  <si>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</si>
  <si>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</si>
  <si>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</si>
  <si>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</si>
  <si>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</si>
  <si>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</si>
  <si>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</si>
  <si>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</si>
  <si>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</si>
  <si>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</si>
  <si>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</si>
  <si>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</si>
  <si>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</si>
  <si>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</si>
  <si>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</si>
  <si>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</si>
  <si>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</si>
  <si>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</si>
  <si>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</si>
  <si>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</si>
  <si>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</si>
  <si>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</si>
  <si>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</si>
  <si>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</si>
  <si>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</si>
  <si>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</si>
  <si>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</si>
  <si>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</si>
  <si>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</si>
  <si>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</si>
  <si>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</si>
  <si>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</si>
  <si>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</si>
  <si>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</si>
  <si>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</si>
  <si>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</si>
  <si>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</si>
  <si>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</si>
  <si>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</si>
  <si>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</si>
  <si>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</si>
  <si>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</si>
  <si>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</si>
  <si>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</si>
  <si>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</si>
  <si>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</si>
  <si>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</si>
  <si>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</si>
  <si>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</si>
  <si>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</si>
  <si>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</si>
  <si>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</si>
  <si>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</si>
  <si>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</si>
  <si>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</si>
  <si>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</si>
  <si>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</si>
  <si>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</si>
  <si>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</si>
  <si>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</si>
  <si>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</si>
  <si>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</si>
  <si>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</si>
  <si>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</si>
  <si>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</si>
  <si>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</si>
  <si>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</si>
  <si>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</si>
  <si>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</si>
  <si>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</si>
  <si>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</si>
  <si>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</si>
  <si>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</si>
  <si>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</si>
  <si>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</si>
  <si>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</si>
  <si>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</si>
  <si>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</si>
  <si>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</si>
  <si>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</si>
  <si>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</si>
  <si>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</si>
  <si>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</si>
  <si>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</si>
  <si>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</si>
  <si>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</si>
  <si>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</si>
  <si>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</si>
  <si>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</si>
  <si>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</si>
  <si>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</si>
  <si>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</si>
  <si>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</si>
  <si>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</si>
  <si>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</si>
  <si>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</si>
  <si>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</si>
  <si>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</si>
  <si>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</si>
  <si>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</si>
  <si>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</si>
  <si>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</si>
  <si>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</si>
  <si>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</si>
  <si>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</si>
  <si>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</si>
  <si>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</si>
  <si>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</si>
  <si>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</si>
  <si>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</si>
  <si>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</si>
  <si>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</si>
  <si>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</si>
  <si>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</si>
  <si>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</si>
  <si>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</si>
  <si>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</si>
  <si>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</si>
  <si>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</si>
  <si>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</si>
  <si>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</si>
  <si>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</si>
  <si>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</si>
  <si>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</si>
  <si>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</si>
  <si>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</si>
  <si>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</si>
  <si>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</si>
  <si>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</si>
  <si>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</si>
  <si>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</si>
  <si>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</si>
  <si>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</si>
  <si>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</si>
  <si>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</si>
  <si>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</si>
  <si>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</si>
  <si>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</si>
  <si>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</si>
  <si>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</si>
  <si>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</si>
  <si>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</si>
  <si>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</si>
  <si>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</si>
  <si>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</si>
  <si>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</si>
  <si>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</si>
  <si>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</si>
  <si>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</si>
  <si>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</si>
  <si>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</si>
  <si>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</si>
  <si>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</si>
  <si>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</si>
  <si>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</si>
  <si>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</si>
  <si>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</si>
  <si>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</si>
  <si>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</si>
  <si>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</si>
  <si>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</si>
  <si>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</si>
  <si>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</si>
  <si>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</si>
  <si>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</si>
  <si>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</si>
  <si>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</si>
  <si>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</si>
  <si>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</si>
  <si>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</si>
  <si>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</si>
  <si>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</si>
  <si>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</si>
  <si>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</si>
  <si>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</si>
  <si>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</si>
  <si>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</si>
  <si>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</si>
  <si>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</si>
  <si>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</si>
  <si>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</si>
  <si>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</si>
  <si>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</si>
  <si>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</si>
  <si>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</si>
  <si>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</si>
  <si>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</si>
  <si>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</si>
  <si>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</si>
  <si>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</si>
  <si>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</si>
  <si>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</si>
  <si>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</si>
  <si>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</si>
  <si>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</si>
  <si>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</si>
  <si>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</si>
  <si>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</si>
  <si>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</si>
  <si>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</si>
  <si>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</si>
  <si>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</si>
  <si>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</si>
  <si>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</si>
  <si>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</si>
  <si>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</si>
  <si>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</si>
  <si>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</si>
  <si>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</si>
  <si>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</si>
  <si>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</si>
  <si>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</si>
  <si>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</si>
  <si>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</si>
  <si>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</si>
  <si>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</si>
  <si>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</si>
  <si>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</si>
  <si>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</si>
  <si>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</si>
  <si>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</si>
  <si>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</si>
  <si>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</si>
  <si>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</si>
  <si>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</si>
  <si>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</si>
  <si>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</si>
  <si>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</si>
  <si>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</si>
  <si>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</si>
  <si>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</si>
  <si>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</si>
  <si>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</si>
  <si>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</si>
  <si>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</si>
  <si>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</si>
  <si>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</si>
  <si>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</si>
  <si>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</si>
  <si>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</si>
  <si>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</si>
  <si>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</si>
  <si>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</si>
  <si>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</si>
  <si>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</si>
  <si>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</si>
  <si>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</si>
  <si>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</si>
  <si>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</si>
  <si>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</si>
  <si>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</si>
  <si>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</si>
  <si>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</si>
  <si>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</si>
  <si>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</si>
  <si>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</si>
  <si>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</si>
  <si>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</si>
  <si>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</si>
  <si>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</si>
  <si>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</si>
  <si>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</si>
  <si>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</si>
  <si>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</si>
  <si>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</si>
  <si>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</si>
  <si>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</si>
  <si>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</si>
  <si>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</si>
  <si>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</si>
  <si>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</si>
  <si>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</si>
  <si>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</si>
  <si>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</si>
  <si>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</si>
  <si>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</si>
  <si>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</si>
  <si>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</si>
  <si>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</si>
  <si>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</si>
  <si>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</si>
  <si>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</si>
  <si>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</si>
  <si>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</si>
  <si>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</si>
  <si>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</si>
  <si>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</si>
  <si>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</si>
  <si>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</si>
  <si>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</si>
  <si>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</si>
  <si>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</si>
  <si>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</si>
  <si>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</si>
  <si>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</si>
  <si>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</si>
  <si>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</si>
  <si>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</si>
  <si>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</si>
  <si>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</si>
  <si>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</si>
  <si>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</si>
  <si>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</si>
  <si>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</si>
  <si>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</si>
  <si>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</si>
  <si>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</si>
  <si>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</si>
  <si>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</si>
  <si>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</si>
  <si>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</si>
  <si>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</si>
  <si>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</si>
  <si>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</si>
  <si>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</si>
  <si>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</si>
  <si>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</si>
  <si>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</si>
  <si>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</si>
  <si>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</si>
  <si>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</si>
  <si>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</si>
  <si>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</si>
  <si>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</si>
  <si>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</si>
  <si>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</si>
  <si>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</si>
  <si>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</si>
  <si>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</si>
  <si>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</si>
  <si>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</si>
  <si>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</si>
  <si>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</si>
  <si>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</si>
  <si>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</si>
  <si>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</si>
  <si>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</si>
  <si>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</si>
  <si>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</si>
  <si>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</si>
  <si>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</si>
  <si>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</si>
  <si>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</si>
  <si>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</si>
  <si>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</si>
  <si>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</si>
  <si>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</si>
  <si>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</si>
  <si>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</si>
  <si>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</si>
  <si>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</si>
  <si>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</si>
  <si>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</si>
  <si>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</si>
  <si>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</si>
  <si>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</si>
  <si>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</si>
  <si>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</si>
  <si>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</si>
  <si>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</si>
  <si>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</si>
  <si>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</si>
  <si>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</si>
  <si>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</si>
  <si>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</si>
  <si>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</si>
  <si>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</si>
  <si>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</si>
  <si>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</si>
  <si>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</si>
  <si>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</si>
  <si>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</si>
  <si>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</si>
  <si>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</si>
  <si>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</si>
  <si>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</si>
  <si>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</si>
  <si>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</si>
  <si>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</si>
  <si>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</si>
  <si>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</si>
  <si>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</si>
  <si>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</si>
  <si>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</si>
  <si>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</si>
  <si>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</si>
  <si>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</si>
  <si>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</si>
  <si>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</si>
  <si>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</si>
  <si>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</si>
  <si>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</si>
  <si>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</si>
  <si>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</si>
  <si>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</si>
  <si>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</si>
  <si>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</si>
  <si>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</si>
  <si>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</si>
  <si>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</si>
  <si>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</si>
  <si>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</si>
  <si>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</si>
  <si>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</si>
  <si>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</si>
  <si>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</si>
  <si>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</si>
  <si>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</si>
  <si>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</si>
  <si>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</si>
  <si>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</si>
  <si>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</si>
  <si>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</si>
  <si>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</si>
  <si>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</si>
  <si>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</si>
  <si>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</si>
  <si>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</si>
  <si>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</si>
  <si>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</si>
  <si>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</si>
  <si>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</si>
  <si>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</si>
  <si>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</si>
  <si>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</si>
  <si>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</si>
  <si>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</si>
  <si>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</si>
  <si>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</si>
  <si>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</si>
  <si>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</si>
  <si>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</si>
  <si>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</si>
  <si>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</si>
  <si>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</si>
  <si>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</si>
  <si>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</si>
  <si>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</si>
  <si>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</si>
  <si>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</si>
  <si>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</si>
  <si>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</si>
  <si>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</si>
  <si>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</si>
  <si>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</si>
  <si>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</si>
  <si>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</si>
  <si>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</si>
  <si>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</si>
  <si>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</si>
  <si>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</si>
  <si>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</si>
  <si>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</si>
  <si>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</si>
  <si>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</si>
  <si>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</si>
  <si>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</si>
  <si>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</si>
  <si>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</si>
  <si>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</si>
  <si>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</si>
  <si>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</si>
  <si>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</si>
  <si>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</si>
  <si>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</si>
  <si>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</si>
  <si>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</si>
  <si>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</si>
  <si>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</si>
  <si>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</si>
  <si>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</si>
  <si>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</si>
  <si>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</si>
  <si>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</si>
  <si>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</si>
  <si>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</si>
  <si>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</si>
  <si>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</si>
  <si>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</si>
  <si>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</si>
  <si>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</si>
  <si>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</si>
  <si>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</si>
  <si>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</si>
  <si>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</si>
  <si>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</si>
  <si>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</si>
  <si>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</si>
  <si>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</si>
  <si>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</si>
  <si>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</si>
  <si>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</si>
  <si>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</si>
  <si>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</si>
  <si>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</si>
  <si>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</si>
  <si>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</si>
  <si>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</si>
  <si>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</si>
  <si>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</si>
  <si>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</si>
  <si>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</si>
  <si>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</si>
  <si>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</si>
  <si>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</si>
  <si>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</si>
  <si>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</si>
  <si>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</si>
  <si>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</si>
  <si>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</si>
  <si>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</si>
  <si>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</si>
  <si>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</si>
  <si>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</si>
  <si>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</si>
  <si>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</si>
  <si>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</si>
  <si>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</si>
  <si>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</si>
  <si>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</si>
  <si>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</si>
  <si>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</si>
  <si>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</si>
  <si>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</si>
  <si>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</si>
  <si>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</si>
  <si>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</si>
  <si>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</si>
  <si>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</si>
  <si>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</si>
  <si>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</si>
  <si>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</si>
  <si>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</si>
  <si>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</si>
  <si>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</si>
  <si>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</si>
  <si>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</si>
  <si>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</si>
  <si>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</si>
  <si>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</si>
  <si>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</si>
  <si>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</si>
  <si>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</si>
  <si>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</si>
  <si>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</si>
  <si>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</si>
  <si>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</si>
  <si>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</si>
  <si>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</si>
  <si>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</si>
  <si>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</si>
  <si>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</si>
  <si>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</si>
  <si>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</si>
  <si>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</si>
  <si>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</si>
  <si>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</si>
  <si>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</si>
  <si>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</si>
  <si>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</si>
  <si>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</si>
  <si>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</si>
  <si>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</si>
  <si>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</si>
  <si>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</si>
  <si>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</si>
  <si>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</si>
  <si>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</si>
  <si>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</si>
  <si>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</si>
  <si>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</si>
  <si>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</si>
  <si>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</si>
  <si>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</si>
  <si>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</si>
  <si>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</si>
  <si>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</si>
  <si>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</si>
  <si>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</si>
  <si>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</si>
  <si>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</si>
  <si>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</si>
  <si>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</si>
  <si>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</si>
  <si>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</si>
  <si>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</si>
  <si>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</si>
  <si>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</si>
  <si>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</si>
  <si>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</si>
  <si>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</si>
  <si>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</si>
  <si>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</si>
  <si>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</si>
  <si>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</si>
  <si>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</si>
  <si>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</si>
  <si>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</si>
  <si>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</si>
  <si>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</si>
  <si>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</si>
  <si>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</si>
  <si>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</si>
  <si>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</si>
  <si>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</si>
  <si>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</si>
  <si>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</si>
  <si>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</si>
  <si>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</si>
  <si>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</si>
  <si>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</si>
  <si>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</si>
  <si>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</si>
  <si>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</si>
  <si>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</si>
  <si>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</si>
  <si>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</si>
  <si>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</si>
  <si>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</si>
  <si>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</si>
  <si>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</si>
  <si>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</si>
  <si>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</si>
  <si>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</si>
  <si>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</si>
  <si>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</si>
  <si>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</si>
  <si>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</si>
  <si>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</si>
  <si>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</si>
  <si>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</si>
  <si>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</si>
  <si>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</si>
  <si>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</si>
  <si>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</si>
  <si>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</si>
  <si>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</si>
  <si>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</si>
  <si>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</si>
  <si>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</si>
  <si>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</si>
  <si>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</si>
  <si>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</si>
  <si>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</si>
  <si>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</si>
  <si>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</si>
  <si>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</si>
  <si>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</si>
  <si>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</si>
  <si>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</si>
  <si>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</si>
  <si>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</si>
  <si>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</si>
  <si>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</si>
  <si>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</si>
  <si>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</si>
  <si>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</si>
  <si>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</si>
  <si>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</si>
  <si>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</si>
  <si>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</si>
  <si>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</si>
  <si>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</si>
  <si>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</si>
  <si>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</si>
  <si>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</si>
  <si>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</si>
  <si>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</si>
  <si>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</si>
  <si>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</si>
  <si>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</si>
  <si>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</si>
  <si>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</si>
  <si>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</si>
  <si>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</si>
  <si>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</si>
  <si>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</si>
  <si>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</si>
  <si>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</si>
  <si>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</si>
  <si>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</si>
  <si>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</si>
  <si>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</si>
  <si>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</si>
  <si>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</si>
  <si>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</si>
  <si>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</si>
  <si>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</si>
  <si>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</si>
  <si>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</si>
  <si>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</si>
  <si>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</si>
  <si>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</si>
  <si>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</si>
  <si>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</si>
  <si>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</si>
  <si>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</si>
  <si>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</si>
  <si>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</si>
  <si>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</si>
  <si>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</si>
  <si>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</si>
  <si>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</si>
  <si>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</si>
  <si>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</si>
  <si>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</si>
  <si>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</si>
  <si>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</si>
  <si>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</si>
  <si>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</si>
  <si>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</si>
  <si>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</si>
  <si>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</si>
  <si>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</si>
  <si>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</si>
  <si>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</si>
  <si>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</si>
  <si>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</si>
  <si>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</si>
  <si>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</si>
  <si>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</si>
  <si>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</si>
  <si>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</si>
  <si>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</si>
  <si>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</si>
  <si>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</si>
  <si>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</si>
  <si>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</si>
  <si>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</si>
  <si>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</si>
  <si>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</si>
  <si>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</si>
  <si>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</si>
  <si>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</si>
  <si>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</si>
  <si>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</si>
  <si>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</si>
  <si>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</si>
  <si>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</si>
  <si>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</si>
  <si>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</si>
  <si>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</si>
  <si>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</si>
  <si>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</si>
  <si>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</si>
  <si>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</si>
  <si>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</si>
  <si>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</si>
  <si>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</si>
  <si>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</si>
  <si>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</si>
  <si>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</si>
  <si>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</si>
  <si>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</si>
  <si>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</si>
  <si>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</si>
  <si>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</si>
  <si>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</si>
  <si>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</si>
  <si>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</si>
  <si>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</si>
  <si>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</si>
  <si>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</si>
  <si>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</si>
  <si>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</si>
  <si>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</si>
  <si>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</si>
  <si>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</si>
  <si>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</si>
  <si>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</si>
  <si>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</si>
  <si>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</si>
  <si>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</si>
  <si>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</si>
  <si>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</si>
  <si>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</si>
  <si>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</si>
  <si>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</si>
  <si>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</si>
  <si>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</si>
  <si>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</si>
  <si>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</si>
  <si>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</si>
  <si>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</si>
  <si>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</si>
  <si>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</si>
  <si>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</si>
  <si>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</si>
  <si>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</si>
  <si>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</si>
  <si>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</si>
  <si>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</si>
  <si>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</si>
  <si>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</si>
  <si>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</si>
  <si>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</si>
  <si>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</si>
  <si>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</si>
  <si>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</si>
  <si>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</si>
  <si>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</si>
  <si>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</si>
  <si>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</si>
  <si>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</si>
  <si>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</si>
  <si>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</si>
  <si>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</si>
  <si>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</si>
  <si>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</si>
  <si>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</si>
  <si>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</si>
  <si>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</si>
  <si>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</si>
  <si>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</si>
  <si>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</si>
  <si>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</si>
  <si>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</si>
  <si>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</si>
  <si>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</si>
  <si>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</si>
  <si>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</si>
  <si>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</si>
  <si>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</si>
  <si>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</si>
  <si>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</si>
  <si>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</si>
  <si>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</si>
  <si>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</si>
  <si>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</si>
  <si>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</si>
  <si>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</si>
  <si>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</si>
  <si>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</si>
  <si>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</si>
  <si>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</si>
  <si>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</si>
  <si>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</si>
  <si>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</si>
  <si>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</si>
  <si>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</si>
  <si>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</si>
  <si>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</si>
  <si>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</si>
  <si>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</si>
  <si>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</si>
  <si>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</si>
  <si>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</si>
  <si>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</si>
  <si>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</si>
  <si>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</si>
  <si>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</si>
  <si>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</si>
  <si>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</si>
  <si>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</si>
  <si>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</si>
  <si>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</si>
  <si>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</si>
  <si>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</si>
  <si>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</si>
  <si>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</si>
  <si>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</si>
  <si>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</si>
  <si>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</si>
  <si>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</si>
  <si>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</si>
  <si>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</si>
  <si>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</si>
  <si>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</si>
  <si>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</si>
  <si>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</si>
  <si>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</si>
  <si>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</si>
  <si>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</si>
  <si>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</si>
  <si>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</si>
  <si>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</si>
  <si>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</si>
  <si>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</si>
  <si>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</si>
  <si>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</si>
  <si>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</si>
  <si>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</si>
  <si>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</si>
  <si>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</si>
  <si>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</si>
  <si>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</si>
  <si>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</si>
  <si>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</si>
  <si>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</si>
  <si>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</si>
  <si>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</si>
  <si>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</si>
  <si>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</si>
  <si>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</si>
  <si>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</si>
  <si>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</si>
  <si>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</si>
  <si>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</si>
  <si>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</si>
  <si>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</si>
  <si>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</si>
  <si>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</si>
  <si>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</si>
  <si>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</si>
  <si>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</si>
  <si>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</si>
  <si>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</si>
  <si>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</si>
  <si>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</si>
  <si>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</si>
  <si>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</si>
  <si>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</si>
  <si>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</si>
  <si>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</si>
  <si>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</si>
  <si>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</si>
  <si>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</si>
  <si>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</si>
  <si>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</si>
  <si>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</si>
  <si>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</si>
  <si>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</si>
  <si>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</si>
  <si>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</si>
  <si>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</si>
  <si>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</si>
  <si>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</si>
  <si>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</si>
  <si>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</si>
  <si>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</si>
  <si>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</si>
  <si>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</si>
  <si>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</si>
  <si>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</si>
  <si>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</si>
  <si>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</si>
  <si>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</si>
  <si>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</si>
  <si>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</si>
  <si>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</si>
  <si>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</si>
  <si>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</si>
  <si>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</si>
  <si>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</si>
  <si>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</si>
  <si>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</si>
  <si>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</si>
  <si>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</si>
  <si>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</si>
  <si>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</si>
  <si>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</si>
  <si>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</si>
  <si>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</si>
  <si>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</si>
  <si>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</si>
  <si>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</si>
  <si>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</si>
  <si>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</si>
  <si>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</si>
  <si>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</si>
  <si>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</si>
  <si>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</si>
  <si>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</si>
  <si>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</si>
  <si>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</si>
  <si>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</si>
  <si>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</si>
  <si>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</si>
  <si>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</si>
  <si>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</si>
  <si>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</si>
  <si>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</si>
  <si>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</si>
  <si>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</si>
  <si>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</si>
  <si>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</si>
  <si>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</si>
  <si>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</si>
  <si>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</si>
  <si>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</si>
  <si>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</si>
  <si>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</si>
  <si>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</si>
  <si>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</si>
  <si>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</si>
  <si>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</si>
  <si>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</si>
  <si>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</si>
  <si>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</si>
  <si>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</si>
  <si>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</si>
  <si>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</si>
  <si>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</si>
  <si>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</si>
  <si>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</si>
  <si>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</si>
  <si>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</si>
  <si>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</si>
  <si>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</si>
  <si>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</si>
  <si>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</si>
  <si>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</si>
  <si>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</si>
  <si>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</si>
  <si>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</si>
  <si>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</si>
  <si>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</si>
  <si>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</si>
  <si>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</si>
  <si>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</si>
  <si>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</si>
  <si>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</si>
  <si>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</si>
  <si>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</si>
  <si>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</si>
  <si>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</si>
  <si>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</si>
  <si>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</si>
  <si>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</si>
  <si>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</si>
  <si>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</si>
  <si>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</si>
  <si>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</si>
  <si>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</si>
  <si>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</si>
  <si>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</si>
  <si>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</si>
  <si>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</si>
  <si>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</si>
  <si>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</si>
  <si>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</si>
  <si>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</si>
  <si>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</si>
  <si>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</si>
  <si>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</si>
  <si>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</si>
  <si>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</si>
  <si>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</si>
  <si>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</si>
  <si>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</si>
  <si>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</si>
  <si>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</si>
  <si>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</si>
  <si>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</si>
  <si>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</si>
  <si>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</si>
  <si>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</si>
  <si>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</si>
  <si>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</si>
  <si>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</si>
  <si>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</si>
  <si>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</si>
  <si>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</si>
  <si>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</si>
  <si>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</si>
  <si>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</si>
  <si>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</si>
  <si>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</si>
  <si>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</si>
  <si>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</si>
  <si>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</si>
  <si>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</si>
  <si>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</si>
  <si>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</si>
  <si>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</si>
  <si>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</si>
  <si>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</si>
  <si>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</si>
  <si>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</si>
  <si>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</si>
  <si>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</si>
  <si>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</si>
  <si>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</si>
  <si>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</si>
  <si>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</si>
  <si>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</si>
  <si>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</si>
  <si>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</si>
  <si>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</si>
  <si>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</si>
  <si>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</si>
  <si>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</si>
  <si>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</si>
  <si>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</si>
  <si>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</si>
  <si>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</si>
  <si>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</si>
  <si>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</si>
  <si>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</si>
  <si>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</si>
  <si>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</si>
  <si>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</si>
  <si>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</si>
  <si>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</si>
  <si>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</si>
  <si>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</si>
  <si>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</si>
  <si>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</si>
  <si>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</si>
  <si>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</si>
  <si>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</si>
  <si>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</si>
  <si>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</si>
  <si>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</si>
  <si>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</si>
  <si>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</si>
  <si>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</si>
  <si>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</si>
  <si>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</si>
  <si>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</si>
  <si>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</si>
  <si>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</si>
  <si>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</si>
  <si>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</si>
  <si>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</si>
  <si>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</si>
  <si>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</si>
  <si>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</si>
  <si>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</si>
  <si>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</si>
  <si>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</si>
  <si>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</si>
  <si>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</si>
  <si>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</si>
  <si>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</si>
  <si>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</si>
  <si>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</si>
  <si>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</si>
  <si>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</si>
  <si>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</si>
  <si>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</si>
  <si>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</si>
  <si>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</si>
  <si>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</si>
  <si>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</si>
  <si>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</si>
  <si>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</si>
  <si>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</si>
  <si>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</si>
  <si>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</si>
  <si>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</si>
  <si>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</si>
  <si>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</si>
  <si>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</si>
  <si>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</si>
  <si>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</si>
  <si>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</si>
  <si>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</si>
  <si>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</si>
  <si>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</si>
  <si>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</si>
  <si>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</si>
  <si>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</si>
  <si>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</si>
  <si>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</si>
  <si>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</si>
  <si>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</si>
  <si>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</si>
  <si>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</si>
  <si>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</si>
  <si>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</si>
  <si>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</si>
  <si>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</si>
  <si>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</si>
  <si>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</si>
  <si>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</si>
  <si>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</si>
  <si>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</si>
  <si>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</si>
  <si>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</si>
  <si>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</si>
  <si>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</si>
  <si>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</si>
  <si>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</si>
  <si>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</si>
  <si>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</si>
  <si>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</si>
  <si>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</si>
  <si>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</si>
  <si>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</si>
  <si>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</si>
  <si>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</si>
  <si>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</si>
  <si>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</si>
  <si>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</si>
  <si>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</si>
  <si>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</si>
  <si>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</si>
  <si>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</si>
  <si>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</si>
  <si>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</si>
  <si>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</si>
  <si>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</si>
  <si>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</si>
  <si>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</si>
  <si>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</si>
  <si>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</si>
  <si>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</si>
  <si>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</si>
  <si>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</si>
  <si>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</si>
  <si>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</si>
  <si>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</si>
  <si>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</si>
  <si>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</si>
  <si>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</si>
  <si>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</si>
  <si>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</si>
  <si>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</si>
  <si>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</si>
  <si>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</si>
  <si>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</si>
  <si>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</si>
  <si>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</si>
  <si>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</si>
  <si>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</si>
  <si>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</si>
  <si>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</si>
  <si>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</si>
  <si>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</si>
  <si>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</si>
  <si>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</si>
  <si>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</si>
  <si>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</si>
  <si>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</si>
  <si>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</si>
  <si>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</si>
  <si>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</si>
  <si>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</si>
  <si>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</si>
  <si>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</si>
  <si>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</si>
  <si>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</si>
  <si>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</si>
  <si>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</si>
  <si>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</si>
  <si>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</si>
  <si>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</si>
  <si>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</si>
  <si>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</si>
  <si>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</si>
  <si>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</si>
  <si>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</si>
  <si>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</si>
  <si>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</si>
  <si>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</si>
  <si>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</si>
  <si>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</si>
  <si>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</si>
  <si>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</si>
  <si>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</si>
  <si>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</si>
  <si>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</si>
  <si>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</si>
  <si>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</si>
  <si>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</si>
  <si>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</si>
  <si>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</si>
  <si>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</si>
  <si>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</si>
  <si>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</si>
  <si>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</si>
  <si>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</si>
  <si>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</si>
  <si>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</si>
  <si>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</si>
  <si>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</si>
  <si>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</si>
  <si>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</si>
  <si>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</si>
  <si>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</si>
  <si>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</si>
  <si>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</si>
  <si>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</si>
  <si>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</si>
  <si>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</si>
  <si>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</si>
  <si>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</si>
  <si>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</si>
  <si>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</si>
  <si>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</si>
  <si>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</si>
  <si>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</si>
  <si>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</si>
  <si>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</si>
  <si>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</si>
  <si>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</si>
  <si>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</si>
  <si>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</si>
  <si>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</si>
  <si>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</si>
  <si>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</si>
  <si>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</si>
  <si>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</si>
  <si>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</si>
  <si>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</si>
  <si>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</si>
  <si>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</si>
  <si>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</si>
  <si>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</si>
  <si>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</si>
  <si>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</si>
  <si>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</si>
  <si>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</si>
  <si>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</si>
  <si>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</si>
  <si>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</si>
  <si>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</si>
  <si>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</si>
  <si>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</si>
  <si>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</si>
  <si>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</si>
  <si>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</si>
  <si>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</si>
  <si>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</si>
  <si>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</si>
  <si>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</si>
  <si>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</si>
  <si>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</si>
  <si>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</si>
  <si>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</si>
  <si>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</si>
  <si>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</si>
  <si>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</si>
  <si>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</si>
  <si>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</si>
  <si>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</si>
  <si>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</si>
  <si>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</si>
  <si>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</si>
  <si>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</si>
  <si>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</si>
  <si>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</si>
  <si>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</si>
  <si>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</si>
  <si>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</si>
  <si>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</si>
  <si>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</si>
  <si>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</si>
  <si>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</si>
  <si>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</si>
  <si>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</si>
  <si>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</si>
  <si>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</si>
  <si>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</si>
  <si>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</si>
  <si>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</si>
  <si>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</si>
  <si>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</si>
  <si>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</si>
  <si>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</si>
  <si>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</si>
  <si>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</si>
  <si>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</si>
  <si>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</si>
  <si>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</si>
  <si>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</si>
  <si>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</si>
  <si>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</si>
  <si>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</si>
  <si>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</si>
  <si>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</si>
  <si>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</si>
  <si>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</si>
  <si>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</si>
  <si>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</si>
  <si>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</si>
  <si>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</si>
  <si>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</si>
  <si>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</si>
  <si>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</si>
  <si>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</si>
  <si>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</si>
  <si>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</si>
  <si>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</si>
  <si>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</si>
  <si>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</si>
  <si>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</si>
  <si>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</si>
  <si>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</si>
  <si>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</si>
  <si>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</si>
  <si>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</si>
  <si>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</si>
  <si>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</si>
  <si>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</si>
  <si>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</si>
  <si>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</si>
  <si>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</si>
  <si>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</si>
  <si>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</si>
  <si>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</si>
  <si>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</si>
  <si>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</si>
  <si>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</si>
  <si>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</si>
  <si>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</si>
  <si>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</si>
  <si>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</si>
  <si>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</si>
  <si>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</si>
  <si>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</si>
  <si>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</si>
  <si>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</si>
  <si>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</si>
  <si>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</si>
  <si>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</si>
  <si>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</si>
  <si>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</si>
  <si>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</si>
  <si>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</si>
  <si>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</si>
  <si>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</si>
  <si>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</si>
  <si>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</si>
  <si>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</si>
  <si>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</si>
  <si>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</si>
  <si>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</si>
  <si>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</si>
  <si>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</si>
  <si>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</si>
  <si>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</si>
  <si>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</si>
  <si>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</si>
  <si>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</si>
  <si>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</si>
  <si>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</si>
  <si>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</si>
  <si>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</si>
  <si>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</si>
  <si>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</si>
  <si>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</si>
  <si>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</si>
  <si>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</si>
  <si>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</si>
  <si>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</si>
  <si>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</si>
  <si>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</si>
  <si>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</si>
  <si>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</si>
  <si>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</si>
  <si>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</si>
  <si>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</si>
  <si>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</si>
  <si>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</si>
  <si>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</si>
  <si>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</si>
  <si>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</si>
  <si>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</si>
  <si>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</si>
  <si>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</si>
  <si>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</si>
  <si>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</si>
  <si>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</si>
  <si>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</si>
  <si>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</si>
  <si>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</si>
  <si>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</si>
  <si>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</si>
  <si>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</si>
  <si>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</si>
  <si>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</si>
  <si>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</si>
  <si>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</si>
  <si>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</si>
  <si>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</si>
  <si>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</si>
  <si>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</si>
  <si>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</si>
  <si>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</si>
  <si>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</si>
  <si>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</si>
  <si>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</si>
  <si>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</si>
  <si>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</si>
  <si>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</si>
  <si>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</si>
  <si>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</si>
  <si>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</si>
  <si>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</si>
  <si>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</si>
  <si>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</si>
  <si>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</si>
  <si>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</si>
  <si>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</si>
  <si>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</si>
  <si>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</si>
  <si>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</si>
  <si>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</si>
  <si>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</si>
  <si>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</si>
  <si>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</si>
  <si>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</si>
  <si>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</si>
  <si>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</si>
  <si>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</si>
  <si>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</si>
  <si>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</si>
  <si>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</si>
  <si>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</si>
  <si>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</si>
  <si>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</si>
  <si>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</si>
  <si>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</si>
  <si>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</si>
  <si>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</si>
  <si>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</si>
  <si>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</si>
  <si>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</si>
  <si>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</si>
  <si>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</si>
  <si>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</si>
  <si>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</si>
  <si>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</si>
  <si>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</si>
  <si>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</si>
  <si>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</si>
  <si>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</si>
  <si>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</si>
  <si>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</si>
  <si>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</si>
  <si>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</si>
  <si>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</si>
  <si>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</si>
  <si>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</si>
  <si>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</si>
  <si>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</si>
  <si>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</si>
  <si>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</si>
  <si>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</si>
  <si>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</si>
  <si>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</si>
  <si>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</si>
  <si>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</si>
  <si>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</si>
  <si>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</si>
  <si>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</si>
  <si>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</si>
  <si>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</si>
  <si>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</si>
  <si>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</si>
  <si>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</si>
  <si>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</si>
  <si>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</si>
  <si>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</si>
  <si>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</si>
  <si>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</si>
  <si>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</si>
  <si>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</si>
  <si>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</si>
  <si>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</si>
  <si>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</si>
  <si>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</si>
  <si>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</si>
  <si>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</si>
  <si>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</si>
  <si>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</si>
  <si>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</si>
  <si>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</si>
  <si>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</si>
  <si>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</si>
  <si>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</si>
  <si>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</si>
  <si>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</si>
  <si>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</si>
  <si>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</si>
  <si>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</si>
  <si>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</si>
  <si>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</si>
  <si>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</si>
  <si>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</si>
  <si>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</si>
  <si>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</si>
  <si>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</si>
  <si>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</si>
  <si>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</si>
  <si>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</si>
  <si>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</si>
  <si>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</si>
  <si>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</si>
  <si>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</si>
  <si>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</si>
  <si>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</si>
  <si>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</si>
  <si>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</si>
  <si>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</si>
  <si>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</si>
  <si>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</si>
  <si>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</si>
  <si>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</si>
  <si>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</si>
  <si>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</si>
  <si>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</si>
  <si>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</si>
  <si>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</si>
  <si>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</si>
  <si>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</si>
  <si>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</si>
  <si>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</si>
  <si>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</si>
  <si>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</si>
  <si>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</si>
  <si>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</si>
  <si>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</si>
  <si>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</si>
  <si>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</si>
  <si>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</si>
  <si>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</si>
  <si>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</si>
  <si>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</si>
  <si>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</si>
  <si>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</si>
  <si>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</si>
  <si>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</si>
  <si>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</si>
  <si>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</si>
  <si>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</si>
  <si>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</si>
  <si>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</si>
  <si>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</si>
  <si>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</si>
  <si>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</si>
  <si>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</si>
  <si>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</si>
  <si>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</si>
  <si>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</si>
  <si>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</si>
  <si>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</si>
  <si>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</si>
  <si>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</si>
  <si>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</si>
  <si>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</si>
  <si>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</si>
  <si>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</si>
  <si>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</si>
  <si>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</si>
  <si>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</si>
  <si>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</si>
  <si>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</si>
  <si>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</si>
  <si>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</si>
  <si>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</si>
  <si>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</si>
  <si>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</si>
  <si>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</si>
  <si>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</si>
  <si>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</si>
  <si>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</si>
  <si>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</si>
  <si>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</si>
  <si>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</si>
  <si>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</si>
  <si>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</si>
  <si>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</si>
  <si>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</si>
  <si>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</si>
  <si>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</si>
  <si>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</si>
  <si>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</si>
  <si>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</si>
  <si>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</si>
  <si>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</si>
  <si>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</si>
  <si>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</si>
  <si>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</si>
  <si>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</si>
  <si>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</si>
  <si>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</si>
  <si>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</si>
  <si>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</si>
  <si>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</si>
  <si>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</si>
  <si>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</si>
  <si>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</si>
  <si>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</si>
  <si>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</si>
  <si>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</si>
  <si>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</si>
  <si>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</si>
  <si>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</si>
  <si>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</si>
  <si>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</si>
  <si>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</si>
  <si>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</si>
  <si>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</si>
  <si>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</si>
  <si>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</si>
  <si>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</si>
  <si>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</si>
  <si>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</si>
  <si>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</si>
  <si>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</si>
  <si>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</si>
  <si>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</si>
  <si>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</si>
  <si>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</si>
  <si>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</si>
  <si>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</si>
  <si>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</si>
  <si>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</si>
  <si>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</si>
  <si>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</si>
  <si>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</si>
  <si>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</si>
  <si>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</si>
  <si>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</si>
  <si>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</si>
  <si>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</si>
  <si>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</si>
  <si>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</si>
  <si>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</si>
  <si>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</si>
  <si>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</si>
  <si>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</si>
  <si>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</si>
  <si>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</si>
  <si>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</si>
  <si>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</si>
  <si>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</si>
  <si>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</si>
  <si>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</si>
  <si>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</si>
  <si>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</si>
  <si>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</si>
  <si>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</si>
  <si>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</si>
  <si>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</si>
  <si>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</si>
  <si>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</si>
  <si>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</si>
  <si>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</si>
  <si>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</si>
  <si>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</si>
  <si>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</si>
  <si>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</si>
  <si>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</si>
  <si>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</si>
  <si>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</si>
  <si>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</si>
  <si>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</si>
  <si>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</si>
  <si>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</si>
  <si>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</si>
  <si>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</si>
  <si>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</si>
  <si>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</si>
  <si>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</si>
  <si>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</si>
  <si>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</si>
  <si>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</si>
  <si>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</si>
  <si>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</si>
  <si>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</si>
  <si>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</si>
  <si>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</si>
  <si>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</si>
  <si>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</si>
  <si>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</si>
  <si>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</si>
  <si>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</si>
  <si>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</si>
  <si>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</si>
  <si>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</si>
  <si>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</si>
  <si>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</si>
  <si>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</si>
  <si>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</si>
  <si>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</si>
  <si>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</si>
  <si>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</si>
  <si>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</si>
  <si>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</si>
  <si>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</si>
  <si>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</si>
  <si>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</si>
  <si>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</si>
  <si>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</si>
  <si>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</si>
  <si>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</si>
  <si>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</si>
  <si>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</si>
  <si>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</si>
  <si>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</si>
  <si>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</si>
  <si>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</si>
  <si>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</si>
  <si>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</si>
  <si>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</si>
  <si>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</si>
  <si>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</si>
  <si>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</si>
  <si>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</si>
  <si>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</si>
  <si>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</si>
  <si>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</si>
  <si>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</si>
  <si>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</si>
  <si>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</si>
  <si>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</si>
  <si>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</si>
  <si>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</si>
  <si>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</si>
  <si>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</si>
  <si>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</si>
  <si>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</si>
  <si>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</si>
  <si>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</si>
  <si>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</si>
  <si>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</si>
  <si>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</si>
  <si>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</si>
  <si>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</si>
  <si>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</si>
  <si>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</si>
  <si>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</si>
  <si>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</si>
  <si>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</si>
  <si>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</si>
  <si>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</si>
  <si>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</si>
  <si>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</si>
  <si>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</si>
  <si>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</si>
  <si>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</si>
  <si>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</si>
  <si>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</si>
  <si>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</si>
  <si>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</si>
  <si>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</si>
  <si>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</si>
  <si>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</si>
  <si>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</si>
  <si>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</si>
  <si>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</si>
  <si>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</si>
  <si>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</si>
  <si>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</si>
  <si>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</si>
  <si>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</si>
  <si>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</si>
  <si>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</si>
  <si>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</si>
  <si>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</si>
  <si>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</si>
  <si>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</si>
  <si>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</si>
  <si>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</si>
  <si>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</si>
  <si>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</si>
  <si>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</si>
  <si>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</si>
  <si>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</si>
  <si>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</si>
  <si>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</si>
  <si>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</si>
  <si>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</si>
  <si>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</si>
  <si>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</si>
  <si>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</si>
  <si>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</si>
  <si>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</si>
  <si>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</si>
  <si>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</si>
  <si>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</si>
  <si>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</si>
  <si>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</si>
  <si>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</si>
  <si>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</si>
  <si>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</si>
  <si>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</si>
  <si>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</si>
  <si>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</si>
  <si>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</si>
  <si>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</si>
  <si>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</si>
  <si>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</si>
  <si>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</si>
  <si>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</si>
  <si>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</si>
  <si>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</si>
  <si>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</si>
  <si>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</si>
  <si>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</si>
  <si>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</si>
  <si>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</si>
  <si>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</si>
  <si>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</si>
  <si>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</si>
  <si>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</si>
  <si>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</si>
  <si>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</si>
  <si>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</si>
  <si>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</si>
  <si>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</si>
  <si>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</si>
  <si>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</si>
  <si>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</si>
  <si>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</si>
  <si>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</si>
  <si>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</si>
  <si>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</si>
  <si>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</si>
  <si>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</si>
  <si>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</si>
  <si>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</si>
  <si>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</si>
  <si>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</si>
  <si>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</si>
  <si>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</si>
  <si>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</si>
  <si>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</si>
  <si>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</si>
  <si>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</si>
  <si>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</si>
  <si>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</si>
  <si>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</si>
  <si>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</si>
  <si>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</si>
  <si>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</si>
  <si>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</si>
  <si>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</si>
  <si>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</si>
  <si>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</si>
  <si>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</si>
  <si>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</si>
  <si>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</si>
  <si>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</si>
  <si>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</si>
  <si>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</si>
  <si>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</si>
  <si>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</si>
  <si>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</si>
  <si>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</si>
  <si>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</si>
  <si>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</si>
  <si>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</si>
  <si>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</si>
  <si>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</si>
  <si>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</si>
  <si>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</si>
  <si>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</si>
  <si>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</si>
  <si>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</si>
  <si>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</si>
  <si>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</si>
  <si>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</si>
  <si>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</si>
  <si>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</si>
  <si>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</si>
  <si>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</si>
  <si>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</si>
  <si>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</si>
  <si>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</si>
  <si>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</si>
  <si>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</si>
  <si>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</si>
  <si>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</si>
  <si>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</si>
  <si>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</si>
  <si>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</si>
  <si>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</si>
  <si>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</si>
  <si>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</si>
  <si>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</si>
  <si>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</si>
  <si>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</si>
  <si>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</si>
  <si>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</si>
  <si>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</si>
  <si>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</si>
  <si>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</si>
  <si>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</si>
  <si>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</si>
  <si>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</si>
  <si>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</si>
  <si>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</si>
  <si>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</si>
  <si>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</si>
  <si>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</si>
  <si>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</si>
  <si>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</si>
  <si>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</si>
  <si>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</si>
  <si>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</si>
  <si>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</si>
  <si>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</si>
  <si>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</si>
  <si>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</si>
  <si>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</si>
  <si>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</si>
  <si>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</si>
  <si>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</si>
  <si>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</si>
  <si>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</si>
  <si>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</si>
  <si>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</si>
  <si>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</si>
  <si>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</si>
  <si>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</si>
  <si>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</si>
  <si>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</si>
  <si>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</si>
  <si>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</si>
  <si>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</si>
  <si>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</si>
  <si>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</si>
  <si>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</si>
  <si>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</si>
  <si>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</si>
  <si>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</si>
  <si>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</si>
  <si>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</si>
  <si>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</si>
  <si>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</si>
  <si>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</si>
  <si>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</si>
  <si>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</si>
  <si>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</si>
  <si>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</si>
  <si>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</si>
  <si>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</si>
  <si>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</si>
  <si>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</si>
  <si>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</si>
  <si>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</si>
  <si>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</si>
  <si>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</si>
  <si>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</si>
  <si>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</si>
  <si>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</si>
  <si>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</si>
  <si>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</si>
  <si>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</si>
  <si>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</si>
  <si>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</si>
  <si>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</si>
  <si>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</si>
  <si>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</si>
  <si>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</si>
  <si>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</si>
  <si>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</si>
  <si>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</si>
  <si>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</si>
  <si>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</si>
  <si>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</si>
  <si>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</si>
  <si>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</si>
  <si>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</si>
  <si>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</si>
  <si>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</si>
  <si>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</si>
  <si>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</si>
  <si>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</si>
  <si>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</si>
  <si>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</si>
  <si>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</si>
  <si>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</si>
  <si>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</si>
  <si>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</si>
  <si>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</si>
  <si>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</si>
  <si>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</si>
  <si>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</si>
  <si>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</si>
  <si>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</si>
  <si>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</si>
  <si>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</si>
  <si>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</si>
  <si>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</si>
  <si>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</si>
  <si>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</si>
  <si>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</si>
  <si>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</si>
  <si>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</si>
  <si>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</si>
  <si>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</si>
  <si>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</si>
  <si>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</si>
  <si>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</si>
  <si>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</si>
  <si>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</si>
  <si>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</si>
  <si>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</si>
  <si>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</si>
  <si>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</si>
  <si>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</si>
  <si>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</si>
  <si>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</si>
  <si>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</si>
  <si>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</si>
  <si>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</si>
  <si>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</si>
  <si>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</si>
  <si>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</si>
  <si>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</si>
  <si>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</si>
  <si>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</si>
  <si>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</si>
  <si>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</si>
  <si>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</si>
  <si>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</si>
  <si>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</si>
  <si>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</si>
  <si>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</si>
  <si>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</si>
  <si>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</si>
  <si>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</si>
  <si>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</si>
  <si>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</si>
  <si>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</si>
  <si>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</si>
  <si>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</si>
  <si>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</si>
  <si>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</si>
  <si>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</si>
  <si>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</si>
  <si>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</si>
  <si>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</si>
  <si>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</si>
  <si>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</si>
  <si>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</si>
  <si>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</si>
  <si>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</si>
  <si>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</si>
  <si>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</si>
  <si>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</si>
  <si>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</si>
  <si>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</si>
  <si>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</si>
  <si>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</si>
  <si>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</si>
  <si>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</si>
  <si>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</si>
  <si>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</si>
  <si>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</si>
  <si>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</si>
  <si>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</si>
  <si>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</si>
  <si>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</si>
  <si>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</si>
  <si>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</si>
  <si>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</si>
  <si>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</si>
  <si>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</si>
  <si>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</si>
  <si>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</si>
  <si>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</si>
  <si>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</si>
  <si>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</si>
  <si>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</si>
  <si>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</si>
  <si>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</si>
  <si>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</si>
  <si>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</si>
  <si>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</si>
  <si>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</si>
  <si>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</si>
  <si>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</si>
  <si>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</si>
  <si>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</si>
  <si>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</si>
  <si>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</si>
  <si>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</si>
  <si>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</si>
  <si>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</si>
  <si>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</si>
  <si>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</si>
  <si>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</si>
  <si>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</si>
  <si>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</si>
  <si>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</si>
  <si>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</si>
  <si>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</si>
  <si>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</si>
  <si>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</si>
  <si>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</si>
  <si>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</si>
  <si>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</si>
  <si>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</si>
  <si>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</si>
  <si>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</si>
  <si>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</si>
  <si>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</si>
  <si>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</si>
  <si>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</si>
  <si>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</si>
  <si>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</si>
  <si>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</si>
  <si>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</si>
  <si>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</si>
  <si>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</si>
  <si>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</si>
  <si>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</si>
  <si>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</si>
  <si>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</si>
  <si>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</si>
  <si>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</si>
  <si>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</si>
  <si>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</si>
  <si>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</si>
  <si>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</si>
  <si>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</si>
  <si>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</si>
  <si>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</si>
  <si>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</si>
  <si>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</si>
  <si>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</si>
  <si>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</si>
  <si>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</si>
  <si>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</si>
  <si>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</si>
  <si>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</si>
  <si>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</si>
  <si>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</si>
  <si>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</si>
  <si>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</si>
  <si>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</si>
  <si>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</si>
  <si>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</si>
  <si>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</si>
  <si>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</si>
  <si>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</si>
  <si>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</si>
  <si>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</si>
  <si>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</si>
  <si>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</si>
  <si>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</si>
  <si>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</si>
  <si>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</si>
  <si>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</si>
  <si>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</si>
  <si>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</si>
  <si>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</si>
  <si>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</si>
  <si>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</si>
  <si>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</si>
  <si>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</si>
  <si>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</si>
  <si>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</si>
  <si>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</si>
  <si>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</si>
  <si>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</si>
  <si>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</si>
  <si>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</si>
  <si>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</si>
  <si>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</si>
  <si>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</si>
  <si>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</si>
  <si>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</si>
  <si>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</si>
  <si>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</si>
  <si>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</si>
  <si>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</si>
  <si>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</si>
  <si>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</si>
  <si>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</si>
  <si>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</si>
  <si>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</si>
  <si>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</si>
  <si>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</si>
  <si>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</si>
  <si>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</si>
  <si>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</si>
  <si>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</si>
  <si>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</si>
  <si>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</si>
  <si>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</si>
  <si>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</si>
  <si>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</si>
  <si>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</si>
  <si>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</si>
  <si>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</si>
  <si>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</si>
  <si>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</si>
  <si>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</si>
  <si>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</si>
  <si>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</si>
  <si>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</si>
  <si>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</si>
  <si>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</si>
  <si>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</si>
  <si>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</si>
  <si>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</si>
  <si>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</si>
  <si>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</si>
  <si>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</si>
  <si>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</si>
  <si>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</si>
  <si>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</si>
  <si>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</si>
  <si>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</si>
  <si>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</si>
  <si>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</si>
  <si>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</si>
  <si>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</si>
  <si>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</si>
  <si>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</si>
  <si>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</si>
  <si>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</si>
  <si>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</si>
  <si>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</si>
  <si>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</si>
  <si>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</si>
  <si>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</si>
  <si>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</si>
  <si>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</si>
  <si>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</si>
  <si>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</si>
  <si>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</si>
  <si>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</si>
  <si>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</si>
  <si>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</si>
  <si>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</si>
  <si>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</si>
  <si>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</si>
  <si>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</si>
  <si>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</si>
  <si>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</si>
  <si>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</si>
  <si>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</si>
  <si>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</si>
  <si>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</si>
  <si>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</si>
  <si>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</si>
  <si>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</si>
  <si>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</si>
  <si>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</si>
  <si>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</si>
  <si>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</si>
  <si>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</si>
  <si>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</si>
  <si>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</si>
  <si>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</si>
  <si>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</si>
  <si>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</si>
  <si>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</si>
  <si>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</si>
  <si>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</si>
  <si>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</si>
  <si>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</si>
  <si>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</si>
  <si>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</si>
  <si>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</si>
  <si>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</si>
  <si>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</si>
  <si>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</si>
  <si>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</si>
  <si>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</si>
  <si>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</si>
  <si>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</si>
  <si>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</si>
  <si>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</si>
  <si>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</si>
  <si>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</si>
  <si>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</si>
  <si>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</si>
  <si>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</si>
  <si>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</si>
  <si>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</si>
  <si>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</si>
  <si>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</si>
  <si>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</si>
  <si>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</si>
  <si>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</si>
  <si>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</si>
  <si>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</si>
  <si>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</si>
  <si>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</si>
  <si>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</si>
  <si>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</si>
  <si>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</si>
  <si>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</si>
  <si>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</si>
  <si>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</si>
  <si>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</si>
  <si>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</si>
  <si>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</si>
  <si>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</si>
  <si>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</si>
  <si>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</si>
  <si>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</si>
  <si>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</si>
  <si>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</si>
  <si>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</si>
  <si>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</si>
  <si>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</si>
  <si>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</si>
  <si>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</si>
  <si>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</si>
  <si>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</si>
  <si>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</si>
  <si>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</si>
  <si>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</si>
  <si>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</si>
  <si>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</si>
  <si>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</si>
  <si>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</si>
  <si>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</si>
  <si>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</si>
  <si>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</si>
  <si>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</si>
  <si>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</si>
  <si>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</si>
  <si>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</si>
  <si>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</si>
  <si>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</si>
  <si>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</si>
  <si>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</si>
  <si>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</si>
  <si>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</si>
  <si>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</si>
  <si>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</si>
  <si>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</si>
  <si>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</si>
  <si>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</si>
  <si>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</si>
  <si>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</si>
  <si>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</si>
  <si>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</si>
  <si>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</si>
  <si>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</si>
  <si>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</si>
  <si>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</si>
  <si>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</si>
  <si>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</si>
  <si>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</si>
  <si>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</si>
  <si>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</si>
  <si>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</si>
  <si>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</si>
  <si>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</si>
  <si>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</si>
  <si>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</si>
  <si>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</si>
  <si>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</si>
  <si>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</si>
  <si>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</si>
  <si>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</si>
  <si>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</si>
  <si>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</si>
  <si>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</si>
  <si>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</si>
  <si>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</si>
  <si>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</si>
  <si>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</si>
  <si>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</si>
  <si>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</si>
  <si>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</si>
  <si>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</si>
  <si>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</si>
  <si>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</si>
  <si>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</si>
  <si>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</si>
  <si>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</si>
  <si>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</si>
  <si>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</si>
  <si>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</si>
  <si>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</si>
  <si>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</si>
  <si>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</si>
  <si>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</si>
  <si>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</si>
  <si>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</si>
  <si>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</si>
  <si>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</si>
  <si>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</si>
  <si>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</si>
  <si>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</si>
  <si>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</si>
  <si>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</si>
  <si>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</si>
  <si>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</si>
  <si>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</si>
  <si>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</si>
  <si>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</si>
  <si>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</si>
  <si>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</si>
  <si>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</si>
  <si>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</si>
  <si>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</si>
  <si>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</si>
  <si>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</si>
  <si>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</si>
  <si>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</si>
  <si>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</si>
  <si>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</si>
  <si>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</si>
  <si>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</si>
  <si>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</si>
  <si>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</si>
  <si>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</si>
  <si>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</si>
  <si>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</si>
  <si>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</si>
  <si>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</si>
  <si>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</si>
  <si>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</si>
  <si>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</si>
  <si>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</si>
  <si>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</si>
  <si>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</si>
  <si>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</si>
  <si>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</si>
  <si>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</si>
  <si>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</si>
  <si>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</si>
  <si>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</si>
  <si>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</si>
  <si>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</si>
  <si>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</si>
  <si>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</si>
  <si>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</si>
  <si>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</si>
  <si>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</si>
  <si>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</si>
  <si>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</si>
  <si>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</si>
  <si>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</si>
  <si>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</si>
  <si>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</si>
  <si>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</si>
  <si>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</si>
  <si>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</si>
  <si>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</si>
  <si>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</si>
  <si>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</si>
  <si>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</si>
  <si>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</si>
  <si>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</si>
  <si>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</si>
  <si>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</si>
  <si>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</si>
  <si>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</si>
  <si>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</si>
  <si>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</si>
  <si>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</si>
  <si>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</si>
  <si>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</si>
  <si>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</si>
  <si>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</si>
  <si>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</si>
  <si>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</si>
  <si>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</si>
  <si>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</si>
  <si>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</si>
  <si>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</si>
  <si>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</si>
  <si>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</si>
  <si>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</si>
  <si>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</si>
  <si>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</si>
  <si>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</si>
  <si>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</si>
  <si>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</si>
  <si>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</si>
  <si>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</si>
  <si>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</si>
  <si>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</si>
  <si>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</si>
  <si>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</si>
  <si>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</si>
  <si>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</si>
  <si>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</si>
  <si>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</si>
  <si>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</si>
  <si>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</si>
  <si>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</si>
  <si>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</si>
  <si>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</si>
  <si>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</si>
  <si>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</si>
  <si>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</si>
  <si>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</si>
  <si>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</si>
  <si>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</si>
  <si>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</si>
  <si>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</si>
  <si>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</si>
  <si>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</si>
  <si>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</si>
  <si>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</si>
  <si>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</si>
  <si>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</si>
  <si>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</si>
  <si>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</si>
  <si>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</si>
  <si>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</si>
  <si>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</si>
  <si>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</si>
  <si>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</si>
  <si>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</si>
  <si>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</si>
  <si>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</si>
  <si>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</si>
  <si>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</si>
  <si>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</si>
  <si>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</si>
  <si>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</si>
  <si>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</si>
  <si>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</si>
  <si>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</si>
  <si>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</si>
  <si>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</si>
  <si>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</si>
  <si>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</si>
  <si>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</si>
  <si>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</si>
  <si>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</si>
  <si>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</si>
  <si>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</si>
  <si>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</si>
  <si>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</si>
  <si>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</si>
  <si>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</si>
  <si>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</si>
  <si>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</si>
  <si>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</si>
  <si>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</si>
  <si>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</si>
  <si>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</si>
  <si>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</si>
  <si>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</si>
  <si>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</si>
  <si>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</si>
  <si>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</si>
  <si>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</si>
  <si>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</si>
  <si>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</si>
  <si>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</si>
  <si>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</si>
  <si>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</si>
  <si>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</si>
  <si>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</si>
  <si>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</si>
  <si>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</si>
  <si>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</si>
  <si>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</si>
  <si>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</si>
  <si>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</si>
  <si>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</si>
  <si>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</si>
  <si>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</si>
  <si>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</si>
  <si>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</si>
  <si>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</si>
  <si>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</si>
  <si>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</si>
  <si>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</si>
  <si>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</si>
  <si>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</si>
  <si>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</si>
  <si>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</si>
  <si>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</si>
  <si>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</si>
  <si>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</si>
  <si>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</si>
  <si>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</si>
  <si>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</si>
  <si>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</si>
  <si>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</si>
  <si>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</si>
  <si>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</si>
  <si>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</si>
  <si>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</si>
  <si>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</si>
  <si>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</si>
  <si>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</si>
  <si>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</si>
  <si>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</si>
  <si>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</si>
  <si>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</si>
  <si>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</si>
  <si>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</si>
  <si>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</si>
  <si>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</si>
  <si>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</si>
  <si>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</si>
  <si>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</si>
  <si>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</si>
  <si>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</si>
  <si>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</si>
  <si>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</si>
  <si>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</si>
  <si>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</si>
  <si>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</si>
  <si>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</si>
  <si>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</si>
  <si>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</si>
  <si>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</si>
  <si>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</si>
  <si>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</si>
  <si>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</si>
  <si>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</si>
  <si>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</si>
  <si>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</si>
  <si>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</si>
  <si>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</si>
  <si>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</si>
  <si>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</si>
  <si>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</si>
  <si>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</si>
  <si>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</si>
  <si>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</si>
  <si>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</si>
  <si>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</si>
  <si>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</si>
  <si>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</si>
  <si>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</si>
  <si>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</si>
  <si>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</si>
  <si>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</si>
  <si>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</si>
  <si>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</si>
  <si>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</si>
  <si>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</si>
  <si>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</si>
  <si>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</si>
  <si>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</si>
  <si>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</si>
  <si>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</si>
  <si>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</si>
  <si>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</si>
  <si>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</si>
  <si>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</si>
  <si>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</si>
  <si>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</si>
  <si>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</si>
  <si>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</si>
  <si>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</si>
  <si>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</si>
  <si>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</si>
  <si>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</si>
  <si>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</si>
  <si>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</si>
  <si>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</si>
  <si>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</si>
  <si>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</si>
  <si>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</si>
  <si>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</si>
  <si>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</si>
  <si>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</si>
  <si>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</si>
  <si>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</si>
  <si>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</si>
  <si>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</si>
  <si>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</si>
  <si>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</si>
  <si>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</si>
  <si>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</si>
  <si>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</si>
  <si>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</si>
  <si>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</si>
  <si>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</si>
  <si>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</si>
  <si>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</si>
  <si>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</si>
  <si>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</si>
  <si>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</si>
  <si>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</si>
  <si>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</si>
  <si>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</si>
  <si>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</si>
  <si>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</si>
  <si>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</si>
  <si>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</si>
  <si>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</si>
  <si>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</si>
  <si>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</si>
  <si>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</si>
  <si>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</si>
  <si>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</si>
  <si>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</si>
  <si>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</si>
  <si>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</si>
  <si>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</si>
  <si>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</si>
  <si>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</si>
  <si>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</si>
  <si>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</si>
  <si>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</si>
  <si>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</si>
  <si>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</si>
  <si>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</si>
  <si>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</si>
  <si>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</si>
  <si>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</si>
  <si>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</si>
  <si>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</si>
  <si>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</si>
  <si>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</si>
  <si>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</si>
  <si>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</si>
  <si>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</si>
  <si>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</si>
  <si>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</si>
  <si>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</si>
  <si>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</si>
  <si>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</si>
  <si>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</si>
  <si>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</si>
  <si>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</si>
  <si>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</si>
  <si>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</si>
  <si>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</si>
  <si>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</si>
  <si>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</si>
  <si>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</si>
  <si>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</si>
  <si>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</si>
  <si>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</si>
  <si>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</si>
  <si>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</si>
  <si>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</si>
  <si>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</si>
  <si>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</si>
  <si>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</si>
  <si>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</si>
  <si>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</si>
  <si>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</si>
  <si>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</si>
  <si>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</si>
  <si>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</si>
  <si>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</si>
  <si>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</si>
  <si>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</si>
  <si>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</si>
  <si>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</si>
  <si>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</si>
  <si>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</si>
  <si>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</si>
  <si>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</si>
  <si>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</si>
  <si>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</si>
  <si>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</si>
  <si>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</si>
  <si>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</si>
  <si>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</si>
  <si>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</si>
  <si>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</si>
  <si>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</si>
  <si>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</si>
  <si>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</si>
  <si>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</si>
  <si>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</si>
  <si>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</si>
  <si>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</si>
  <si>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</si>
  <si>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</si>
  <si>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</si>
  <si>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</si>
  <si>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</si>
  <si>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</si>
  <si>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</si>
  <si>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</si>
  <si>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</si>
  <si>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</si>
  <si>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</si>
  <si>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</si>
  <si>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</si>
  <si>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</si>
  <si>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</si>
  <si>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</si>
  <si>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</si>
  <si>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</si>
  <si>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</si>
  <si>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</si>
  <si>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</si>
  <si>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</si>
  <si>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</si>
  <si>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</si>
  <si>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</si>
  <si>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</si>
  <si>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</si>
  <si>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</si>
  <si>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</si>
  <si>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</si>
  <si>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</si>
  <si>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</si>
  <si>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</si>
  <si>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</si>
  <si>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</si>
  <si>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</si>
  <si>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</si>
  <si>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</si>
  <si>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</si>
  <si>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</si>
  <si>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</si>
  <si>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</si>
  <si>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</si>
  <si>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</si>
  <si>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</si>
  <si>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</si>
  <si>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</si>
  <si>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</si>
  <si>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</si>
  <si>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</si>
  <si>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</si>
  <si>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</si>
  <si>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</si>
  <si>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</si>
  <si>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</si>
  <si>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</si>
  <si>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</si>
  <si>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</si>
  <si>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</si>
  <si>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</si>
  <si>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</si>
  <si>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</si>
  <si>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</si>
  <si>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</si>
  <si>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</si>
  <si>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</si>
  <si>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</si>
  <si>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</si>
  <si>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</si>
  <si>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</si>
  <si>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</si>
  <si>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</si>
  <si>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</si>
  <si>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</si>
  <si>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</si>
  <si>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</si>
  <si>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</si>
  <si>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</si>
  <si>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</si>
  <si>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</si>
  <si>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</si>
  <si>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</si>
  <si>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</si>
  <si>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</si>
  <si>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</si>
  <si>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</si>
  <si>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</si>
  <si>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</si>
  <si>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</si>
  <si>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</si>
  <si>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</si>
  <si>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</si>
  <si>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</si>
  <si>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</si>
  <si>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</si>
  <si>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</si>
  <si>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</si>
  <si>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</si>
  <si>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</si>
  <si>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</si>
  <si>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</si>
  <si>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</si>
  <si>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</si>
  <si>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</si>
  <si>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</si>
  <si>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</si>
  <si>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</si>
  <si>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</si>
  <si>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</si>
  <si>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</si>
  <si>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</si>
  <si>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</si>
  <si>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</si>
  <si>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</si>
  <si>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</si>
  <si>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</si>
  <si>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</si>
  <si>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</si>
  <si>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</si>
  <si>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</si>
  <si>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</si>
  <si>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</si>
  <si>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</si>
  <si>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</si>
  <si>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</si>
  <si>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</si>
  <si>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</si>
  <si>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</si>
  <si>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</si>
  <si>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</si>
  <si>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</si>
  <si>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</si>
  <si>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</si>
  <si>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</si>
  <si>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</si>
  <si>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</si>
  <si>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</si>
  <si>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</si>
  <si>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</si>
  <si>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</si>
  <si>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</si>
  <si>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</si>
  <si>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</si>
  <si>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</si>
  <si>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</si>
  <si>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</si>
  <si>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</si>
  <si>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</si>
  <si>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</si>
  <si>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</si>
  <si>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</si>
  <si>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</si>
  <si>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</si>
  <si>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</si>
  <si>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</si>
  <si>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</si>
  <si>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</si>
  <si>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</si>
  <si>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</si>
  <si>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</si>
  <si>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</si>
  <si>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</si>
  <si>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</si>
  <si>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</si>
  <si>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</si>
  <si>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</si>
  <si>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</si>
  <si>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</si>
  <si>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</si>
  <si>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</si>
  <si>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</si>
  <si>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</si>
  <si>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</si>
  <si>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</si>
  <si>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</si>
  <si>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</si>
  <si>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</si>
  <si>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</si>
  <si>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</si>
  <si>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</si>
  <si>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</si>
  <si>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</si>
  <si>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</si>
  <si>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</si>
  <si>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</si>
  <si>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</si>
  <si>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</si>
  <si>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</si>
  <si>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</si>
  <si>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</si>
  <si>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</si>
  <si>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</si>
  <si>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</si>
  <si>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</si>
  <si>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</si>
  <si>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</si>
  <si>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</si>
  <si>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</si>
  <si>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</si>
  <si>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</si>
  <si>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</si>
  <si>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</si>
  <si>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</si>
  <si>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</si>
  <si>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</si>
  <si>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</si>
  <si>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</si>
  <si>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</si>
  <si>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</si>
  <si>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</si>
  <si>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</si>
  <si>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</si>
  <si>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</si>
  <si>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</si>
  <si>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</si>
  <si>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</si>
  <si>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</si>
  <si>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</si>
  <si>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</si>
  <si>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</si>
  <si>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</si>
  <si>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</si>
  <si>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</si>
  <si>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</si>
  <si>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</si>
  <si>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</si>
  <si>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</si>
  <si>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</si>
  <si>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</si>
  <si>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</si>
  <si>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</si>
  <si>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</si>
  <si>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</si>
  <si>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</si>
  <si>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</si>
  <si>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</si>
  <si>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</si>
  <si>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</si>
  <si>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</si>
  <si>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</si>
  <si>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</si>
  <si>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</si>
  <si>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</si>
  <si>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</si>
  <si>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</si>
  <si>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</si>
  <si>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</si>
  <si>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</si>
  <si>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</si>
  <si>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</si>
  <si>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</si>
  <si>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</si>
  <si>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</si>
  <si>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</si>
  <si>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</si>
  <si>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</si>
  <si>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</si>
  <si>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</si>
  <si>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</si>
  <si>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</si>
  <si>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</si>
  <si>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</si>
  <si>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</si>
  <si>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</si>
  <si>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</si>
  <si>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</si>
  <si>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</si>
  <si>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</si>
  <si>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</si>
  <si>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</si>
  <si>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</si>
  <si>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</si>
  <si>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</si>
  <si>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</si>
  <si>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</si>
  <si>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</si>
  <si>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</si>
  <si>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</si>
  <si>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</si>
  <si>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</si>
  <si>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</si>
  <si>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</si>
  <si>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</si>
  <si>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</si>
  <si>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</si>
  <si>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</si>
  <si>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</si>
  <si>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</si>
  <si>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</si>
  <si>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</si>
  <si>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</si>
  <si>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</si>
  <si>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</si>
  <si>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</si>
  <si>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</si>
  <si>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</si>
  <si>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</si>
  <si>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</si>
  <si>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</si>
  <si>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</si>
  <si>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</si>
  <si>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</si>
  <si>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</si>
  <si>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</si>
  <si>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</si>
  <si>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</si>
  <si>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</si>
  <si>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</si>
  <si>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</si>
  <si>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</si>
  <si>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</si>
  <si>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</si>
  <si>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</si>
  <si>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</si>
  <si>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</si>
  <si>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</si>
  <si>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</si>
  <si>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</si>
  <si>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</si>
  <si>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</si>
  <si>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</si>
  <si>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</si>
  <si>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</si>
  <si>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</si>
  <si>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</si>
  <si>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</si>
  <si>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</si>
  <si>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</si>
  <si>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</si>
  <si>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</si>
  <si>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</si>
  <si>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</si>
  <si>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</si>
  <si>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</si>
  <si>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</si>
  <si>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</si>
  <si>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</si>
  <si>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</si>
  <si>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</si>
  <si>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</si>
  <si>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</si>
  <si>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</si>
  <si>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</si>
  <si>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</si>
  <si>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</si>
  <si>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</si>
  <si>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</si>
  <si>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</si>
  <si>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</si>
  <si>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</si>
  <si>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</si>
  <si>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</si>
  <si>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</si>
  <si>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</si>
  <si>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</si>
  <si>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</si>
  <si>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</si>
  <si>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</si>
  <si>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</si>
  <si>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</si>
  <si>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</si>
  <si>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</si>
  <si>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</si>
  <si>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</si>
  <si>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</si>
  <si>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</si>
  <si>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</si>
  <si>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</si>
  <si>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</si>
  <si>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</si>
  <si>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</si>
  <si>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</si>
  <si>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</si>
  <si>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</si>
  <si>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</si>
  <si>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</si>
  <si>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</si>
  <si>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</si>
  <si>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</si>
  <si>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</si>
  <si>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</si>
  <si>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</si>
  <si>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</si>
  <si>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</si>
  <si>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</si>
  <si>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</si>
  <si>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</si>
  <si>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</si>
  <si>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</si>
  <si>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</si>
  <si>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</si>
  <si>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</si>
  <si>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</si>
  <si>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</si>
  <si>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</si>
  <si>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</si>
  <si>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</si>
  <si>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</si>
  <si>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</si>
  <si>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</si>
  <si>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</si>
  <si>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</si>
  <si>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</si>
  <si>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</si>
  <si>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</si>
  <si>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</si>
  <si>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</si>
  <si>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</si>
  <si>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</si>
  <si>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</si>
  <si>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</si>
  <si>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</si>
  <si>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</si>
  <si>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</si>
  <si>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</si>
  <si>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</si>
  <si>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</si>
  <si>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</si>
  <si>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</si>
  <si>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</si>
  <si>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</si>
  <si>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</si>
  <si>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</si>
  <si>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</si>
  <si>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</si>
  <si>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</si>
  <si>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</si>
  <si>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</si>
  <si>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</si>
  <si>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</si>
  <si>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</si>
  <si>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</si>
  <si>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</si>
  <si>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</si>
  <si>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</si>
  <si>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</si>
  <si>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</si>
  <si>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</si>
  <si>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</si>
  <si>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</si>
  <si>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</si>
  <si>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</si>
  <si>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</si>
  <si>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</si>
  <si>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</si>
  <si>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</si>
  <si>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</si>
  <si>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</si>
  <si>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</si>
  <si>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</si>
  <si>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</si>
  <si>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</si>
  <si>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</si>
  <si>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</si>
  <si>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</si>
  <si>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</si>
  <si>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</si>
  <si>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</si>
  <si>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</si>
  <si>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</si>
  <si>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</si>
  <si>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</si>
  <si>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</si>
  <si>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</si>
  <si>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</si>
  <si>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</si>
  <si>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</si>
  <si>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</si>
  <si>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</si>
  <si>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</si>
  <si>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</si>
  <si>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</si>
  <si>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</si>
  <si>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</si>
  <si>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</si>
  <si>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</si>
  <si>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</si>
  <si>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</si>
  <si>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</si>
  <si>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</si>
  <si>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</si>
  <si>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</si>
  <si>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</si>
  <si>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</si>
  <si>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</si>
  <si>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</si>
  <si>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</si>
  <si>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</si>
  <si>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</si>
  <si>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</si>
  <si>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</si>
  <si>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</si>
  <si>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</si>
  <si>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</si>
  <si>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</si>
  <si>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</si>
  <si>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</si>
  <si>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</si>
  <si>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</si>
  <si>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</si>
  <si>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</si>
  <si>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</si>
  <si>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</si>
  <si>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</si>
  <si>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</si>
  <si>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</si>
  <si>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</si>
  <si>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</si>
  <si>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</si>
  <si>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</si>
  <si>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</si>
  <si>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</si>
  <si>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</si>
  <si>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</si>
  <si>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</si>
  <si>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</si>
  <si>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</si>
  <si>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</si>
  <si>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</si>
  <si>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</si>
  <si>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</si>
  <si>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</si>
  <si>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</si>
  <si>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</si>
  <si>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</si>
  <si>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</si>
  <si>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</si>
  <si>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</si>
  <si>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</si>
  <si>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</si>
  <si>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</si>
  <si>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</si>
  <si>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</si>
  <si>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</si>
  <si>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</si>
  <si>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</si>
  <si>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</si>
  <si>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</si>
  <si>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</si>
  <si>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</si>
  <si>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</si>
  <si>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</si>
  <si>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</si>
  <si>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</si>
  <si>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</si>
  <si>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</si>
  <si>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</si>
  <si>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</si>
  <si>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</si>
  <si>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</si>
  <si>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</si>
  <si>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</si>
  <si>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</si>
  <si>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</si>
  <si>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</si>
  <si>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</si>
  <si>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</si>
  <si>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</si>
  <si>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</si>
  <si>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</si>
  <si>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</si>
  <si>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</si>
  <si>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</si>
  <si>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</si>
  <si>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</si>
  <si>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</si>
  <si>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</si>
  <si>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</si>
  <si>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</si>
  <si>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</si>
  <si>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</si>
  <si>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</si>
  <si>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</si>
  <si>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</si>
  <si>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</si>
  <si>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</si>
  <si>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</si>
  <si>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</si>
  <si>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</si>
  <si>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</si>
  <si>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</si>
  <si>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</si>
  <si>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</si>
  <si>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</si>
  <si>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</si>
  <si>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</si>
  <si>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</si>
  <si>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</si>
  <si>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</si>
  <si>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</si>
  <si>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</si>
  <si>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</si>
  <si>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</si>
  <si>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</si>
  <si>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</si>
  <si>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</si>
  <si>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</si>
  <si>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</si>
  <si>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</si>
  <si>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</si>
  <si>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</si>
  <si>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</si>
  <si>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</si>
  <si>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</si>
  <si>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</si>
  <si>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</si>
  <si>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</si>
  <si>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</si>
  <si>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</si>
  <si>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</si>
  <si>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</si>
  <si>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</si>
  <si>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</si>
  <si>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</si>
  <si>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</si>
  <si>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</si>
  <si>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</si>
  <si>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</si>
  <si>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</si>
  <si>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</si>
  <si>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</si>
  <si>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</si>
  <si>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</si>
  <si>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</si>
  <si>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</si>
  <si>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</si>
  <si>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</si>
  <si>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</si>
  <si>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</si>
  <si>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</si>
  <si>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</si>
  <si>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</si>
  <si>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</si>
  <si>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</si>
  <si>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</si>
  <si>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</si>
  <si>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</si>
  <si>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</si>
  <si>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</si>
  <si>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</si>
  <si>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</si>
  <si>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</si>
  <si>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</si>
  <si>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</si>
  <si>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</si>
  <si>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</si>
  <si>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</si>
  <si>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</si>
  <si>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</si>
  <si>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</si>
  <si>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</si>
  <si>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</si>
  <si>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</si>
  <si>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</si>
  <si>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</si>
  <si>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</si>
  <si>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</si>
  <si>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</si>
  <si>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</si>
  <si>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</si>
  <si>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</si>
  <si>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</si>
  <si>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</si>
  <si>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</si>
  <si>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</si>
  <si>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</si>
  <si>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</si>
  <si>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</si>
  <si>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</si>
  <si>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</si>
  <si>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</si>
  <si>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</si>
  <si>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</si>
  <si>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</si>
  <si>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</si>
  <si>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</si>
  <si>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</si>
  <si>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</si>
  <si>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</si>
  <si>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</si>
  <si>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</si>
  <si>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</si>
  <si>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</si>
  <si>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</si>
  <si>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</si>
  <si>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</si>
  <si>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</si>
  <si>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</si>
  <si>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</si>
  <si>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</si>
  <si>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</si>
  <si>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</si>
  <si>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</si>
  <si>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</si>
  <si>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</si>
  <si>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</si>
  <si>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</si>
  <si>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</si>
  <si>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</si>
  <si>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</si>
  <si>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</si>
  <si>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</si>
  <si>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</si>
  <si>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</si>
  <si>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</si>
  <si>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</si>
  <si>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</si>
  <si>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</si>
  <si>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</si>
  <si>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</si>
  <si>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</si>
  <si>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</si>
  <si>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</si>
  <si>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</si>
  <si>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</si>
  <si>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</si>
  <si>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</si>
  <si>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</si>
  <si>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</si>
  <si>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</si>
  <si>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</si>
  <si>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</si>
  <si>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</si>
  <si>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</si>
  <si>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</si>
  <si>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</si>
  <si>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</si>
  <si>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</si>
  <si>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</si>
  <si>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</si>
  <si>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</si>
  <si>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</si>
  <si>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</si>
  <si>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</si>
  <si>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</si>
  <si>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</si>
  <si>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</si>
  <si>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</si>
  <si>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</si>
  <si>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</si>
  <si>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</si>
  <si>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</si>
  <si>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</si>
  <si>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</si>
  <si>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</si>
  <si>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</si>
  <si>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</si>
  <si>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</si>
  <si>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</si>
  <si>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</si>
  <si>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</si>
  <si>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</si>
  <si>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</si>
  <si>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</si>
  <si>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</si>
  <si>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</si>
  <si>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</si>
  <si>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</si>
  <si>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</si>
  <si>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</si>
  <si>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</si>
  <si>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</si>
  <si>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</si>
  <si>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</si>
  <si>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</si>
  <si>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</si>
  <si>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</si>
  <si>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</si>
  <si>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</si>
  <si>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</si>
  <si>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</si>
  <si>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</si>
  <si>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</si>
  <si>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</si>
  <si>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</si>
  <si>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</si>
  <si>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</si>
  <si>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</si>
  <si>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</si>
  <si>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</si>
  <si>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</si>
  <si>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</si>
  <si>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</si>
  <si>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</si>
  <si>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</si>
  <si>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</si>
  <si>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</si>
  <si>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</si>
  <si>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</si>
  <si>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</si>
  <si>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</si>
  <si>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</si>
  <si>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</si>
  <si>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</si>
  <si>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</si>
  <si>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</si>
  <si>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</si>
  <si>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</si>
  <si>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</si>
  <si>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</si>
  <si>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</si>
  <si>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</si>
  <si>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</si>
  <si>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</si>
  <si>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</si>
  <si>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</si>
  <si>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</si>
  <si>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</si>
  <si>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</si>
  <si>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</si>
  <si>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</si>
  <si>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</si>
  <si>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</si>
  <si>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</si>
  <si>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</si>
  <si>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</si>
  <si>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</si>
  <si>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</si>
  <si>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</si>
  <si>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</si>
  <si>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</si>
  <si>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</si>
  <si>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</si>
  <si>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</si>
  <si>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</si>
  <si>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</si>
  <si>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</si>
  <si>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</si>
  <si>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</si>
  <si>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</si>
  <si>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</si>
  <si>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</si>
  <si>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</si>
  <si>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</si>
  <si>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</si>
  <si>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</si>
  <si>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</si>
  <si>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</si>
  <si>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</si>
  <si>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</si>
  <si>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</si>
  <si>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</si>
  <si>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</si>
  <si>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</si>
  <si>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</si>
  <si>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</si>
  <si>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</si>
  <si>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</si>
  <si>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</si>
  <si>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</si>
  <si>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</si>
  <si>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</si>
  <si>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</si>
  <si>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</si>
  <si>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</si>
  <si>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</si>
  <si>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</si>
  <si>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</si>
  <si>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</si>
  <si>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</si>
  <si>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</si>
  <si>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</si>
  <si>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</si>
  <si>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</si>
  <si>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</si>
  <si>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</si>
  <si>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</si>
  <si>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</si>
  <si>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</si>
  <si>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</si>
  <si>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</si>
  <si>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</si>
  <si>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</si>
  <si>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</si>
  <si>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</si>
  <si>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</si>
  <si>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</si>
  <si>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</si>
  <si>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</si>
  <si>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</si>
  <si>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</si>
  <si>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</si>
  <si>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</si>
  <si>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</si>
  <si>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</si>
  <si>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</si>
  <si>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</si>
  <si>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</si>
  <si>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</si>
  <si>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</si>
  <si>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</si>
  <si>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</si>
  <si>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</si>
  <si>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</si>
  <si>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</si>
  <si>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</si>
  <si>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</si>
  <si>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</si>
  <si>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</si>
  <si>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</si>
  <si>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</si>
  <si>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</si>
  <si>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</si>
  <si>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</si>
  <si>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</si>
  <si>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</si>
  <si>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</si>
  <si>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</si>
  <si>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</si>
  <si>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</si>
  <si>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</si>
  <si>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</si>
  <si>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</si>
  <si>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</si>
  <si>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</si>
  <si>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</si>
  <si>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</si>
  <si>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</si>
  <si>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</si>
  <si>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</si>
  <si>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</si>
  <si>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</si>
  <si>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</si>
  <si>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</si>
  <si>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</si>
  <si>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</si>
  <si>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</si>
  <si>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</si>
  <si>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</si>
  <si>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</si>
  <si>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</si>
  <si>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</si>
  <si>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</si>
  <si>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</si>
  <si>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</si>
  <si>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</si>
  <si>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</si>
  <si>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</si>
  <si>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</si>
  <si>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</si>
  <si>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</si>
  <si>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</si>
  <si>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</si>
  <si>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</si>
  <si>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</si>
  <si>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</si>
  <si>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</si>
  <si>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</si>
  <si>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</si>
  <si>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</si>
  <si>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</si>
  <si>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</si>
  <si>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</si>
  <si>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</si>
  <si>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</si>
  <si>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</si>
  <si>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</si>
  <si>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</si>
  <si>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</si>
  <si>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</si>
  <si>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</si>
  <si>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</si>
  <si>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</si>
  <si>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</si>
  <si>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</si>
  <si>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</si>
  <si>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</si>
  <si>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</si>
  <si>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</si>
  <si>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</si>
  <si>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</si>
  <si>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</si>
  <si>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</si>
  <si>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</si>
  <si>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</si>
  <si>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</si>
  <si>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</si>
  <si>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</si>
  <si>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</si>
  <si>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</si>
  <si>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</si>
  <si>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</si>
  <si>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</si>
  <si>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</si>
  <si>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</si>
  <si>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</si>
  <si>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</si>
  <si>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</si>
  <si>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</si>
  <si>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</si>
  <si>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</si>
  <si>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</si>
  <si>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</si>
  <si>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</si>
  <si>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</si>
  <si>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</si>
  <si>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</si>
  <si>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</si>
  <si>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</si>
  <si>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</si>
  <si>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</si>
  <si>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</si>
  <si>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</si>
  <si>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</si>
  <si>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</si>
  <si>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</si>
  <si>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</si>
  <si>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</si>
  <si>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</si>
  <si>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</si>
  <si>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</si>
  <si>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</si>
  <si>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</si>
  <si>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</si>
  <si>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</si>
  <si>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</si>
  <si>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</si>
  <si>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</si>
  <si>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</si>
  <si>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</si>
  <si>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</si>
  <si>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</si>
  <si>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</si>
  <si>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</si>
  <si>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</si>
  <si>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</si>
  <si>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</si>
  <si>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</si>
  <si>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</si>
  <si>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</si>
  <si>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</si>
  <si>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</si>
  <si>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</si>
  <si>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</si>
  <si>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</si>
  <si>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</si>
  <si>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</si>
  <si>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</si>
  <si>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</si>
  <si>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</si>
  <si>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</si>
  <si>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</si>
  <si>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</si>
  <si>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</si>
  <si>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</si>
  <si>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</si>
  <si>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</si>
  <si>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</si>
  <si>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</si>
  <si>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</si>
  <si>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</si>
  <si>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</si>
  <si>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</si>
  <si>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</si>
  <si>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</si>
  <si>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</si>
  <si>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</si>
  <si>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</si>
  <si>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</si>
  <si>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</si>
  <si>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</si>
  <si>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</si>
  <si>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</si>
  <si>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</si>
  <si>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</si>
  <si>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</si>
  <si>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</si>
  <si>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</si>
  <si>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</si>
  <si>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</si>
  <si>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</si>
  <si>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</si>
  <si>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</si>
  <si>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</si>
  <si>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</si>
  <si>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</si>
  <si>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</si>
  <si>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</si>
  <si>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</si>
  <si>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</si>
  <si>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</si>
  <si>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</si>
  <si>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</si>
  <si>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</si>
  <si>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</si>
  <si>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</si>
  <si>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</si>
  <si>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</si>
  <si>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</si>
  <si>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</si>
  <si>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</si>
  <si>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</si>
  <si>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</si>
  <si>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</si>
  <si>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</si>
  <si>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</si>
  <si>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</si>
  <si>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</si>
  <si>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</si>
  <si>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</si>
  <si>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</si>
  <si>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</si>
  <si>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</si>
  <si>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</si>
  <si>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</si>
  <si>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</si>
  <si>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</si>
  <si>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</si>
  <si>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</si>
  <si>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</si>
  <si>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</si>
  <si>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</si>
  <si>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</si>
  <si>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</si>
  <si>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</si>
  <si>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</si>
  <si>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</si>
  <si>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</si>
  <si>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</si>
  <si>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</si>
  <si>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</si>
  <si>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</si>
  <si>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</si>
  <si>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</si>
  <si>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</si>
  <si>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</si>
  <si>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</si>
  <si>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</si>
  <si>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</si>
  <si>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</si>
  <si>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</si>
  <si>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</si>
  <si>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</si>
  <si>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</si>
  <si>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</si>
  <si>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</si>
  <si>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</si>
  <si>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</si>
  <si>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</si>
  <si>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</si>
  <si>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</si>
  <si>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</si>
  <si>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</si>
  <si>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</si>
  <si>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</si>
  <si>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</si>
  <si>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</si>
  <si>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</si>
  <si>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</si>
  <si>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</si>
  <si>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</si>
  <si>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</si>
  <si>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</si>
  <si>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</si>
  <si>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</si>
  <si>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</si>
  <si>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</si>
  <si>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</si>
  <si>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</si>
  <si>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</si>
  <si>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</si>
  <si>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</si>
  <si>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</si>
  <si>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</si>
  <si>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</si>
  <si>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</si>
  <si>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</si>
  <si>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</si>
  <si>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</si>
  <si>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</si>
  <si>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</si>
  <si>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</si>
  <si>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</si>
  <si>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</si>
  <si>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</si>
  <si>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</si>
  <si>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</si>
  <si>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</si>
  <si>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</si>
  <si>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</si>
  <si>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</si>
  <si>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</si>
  <si>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</si>
  <si>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</si>
  <si>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</si>
  <si>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</si>
  <si>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</si>
  <si>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</si>
  <si>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</si>
  <si>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</si>
  <si>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</si>
  <si>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</si>
  <si>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</si>
  <si>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</si>
  <si>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</si>
  <si>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</si>
  <si>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</si>
  <si>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</si>
  <si>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</si>
  <si>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</si>
  <si>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</si>
  <si>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</si>
  <si>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</si>
  <si>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</si>
  <si>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</si>
  <si>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</si>
  <si>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</si>
  <si>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</si>
  <si>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</si>
  <si>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</si>
  <si>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</si>
  <si>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</si>
  <si>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</si>
  <si>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</si>
  <si>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</si>
  <si>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</si>
  <si>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</si>
  <si>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</si>
  <si>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</si>
  <si>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</si>
  <si>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</si>
  <si>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</si>
  <si>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</si>
  <si>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</si>
  <si>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</si>
  <si>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</si>
  <si>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</si>
  <si>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</si>
  <si>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</si>
  <si>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</si>
  <si>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</si>
  <si>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</si>
  <si>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</si>
  <si>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</si>
  <si>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</si>
  <si>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</si>
  <si>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</si>
  <si>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</si>
  <si>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</si>
  <si>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</si>
  <si>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</si>
  <si>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</si>
  <si>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</si>
  <si>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</si>
  <si>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</si>
  <si>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</si>
  <si>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</si>
  <si>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</si>
  <si>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</si>
  <si>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</si>
  <si>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</si>
  <si>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</si>
  <si>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</si>
  <si>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</si>
  <si>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</si>
  <si>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</si>
  <si>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</si>
  <si>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</si>
  <si>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</si>
  <si>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</si>
  <si>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</si>
  <si>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</si>
  <si>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</si>
  <si>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</si>
  <si>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</si>
  <si>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</si>
  <si>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</si>
  <si>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</si>
  <si>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</si>
  <si>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</si>
  <si>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</si>
  <si>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</si>
  <si>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</si>
  <si>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</si>
  <si>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</si>
  <si>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</si>
  <si>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</si>
  <si>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</si>
  <si>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</si>
  <si>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</si>
  <si>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</si>
  <si>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</si>
  <si>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</si>
  <si>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</si>
  <si>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</si>
  <si>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</si>
  <si>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</si>
  <si>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</si>
  <si>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</si>
  <si>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</si>
  <si>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</si>
  <si>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</si>
  <si>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</si>
  <si>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</si>
  <si>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</si>
  <si>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</si>
  <si>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</si>
  <si>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</si>
  <si>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</si>
  <si>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</si>
  <si>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</si>
  <si>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</si>
  <si>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</si>
  <si>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</si>
  <si>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</si>
  <si>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</si>
  <si>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</si>
  <si>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</si>
  <si>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</si>
  <si>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</si>
  <si>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</si>
  <si>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</si>
  <si>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</si>
  <si>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</si>
  <si>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</si>
  <si>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</si>
  <si>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</si>
  <si>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</si>
  <si>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</si>
  <si>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</si>
  <si>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</si>
  <si>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</si>
  <si>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</si>
  <si>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</si>
  <si>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</si>
  <si>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</si>
  <si>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</si>
  <si>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</si>
  <si>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</si>
  <si>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</si>
  <si>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</si>
  <si>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</si>
  <si>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</si>
  <si>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</si>
  <si>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</si>
  <si>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</si>
  <si>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</si>
  <si>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</si>
  <si>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</si>
  <si>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</si>
  <si>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</si>
  <si>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</si>
  <si>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</si>
  <si>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</si>
  <si>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</si>
  <si>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</si>
  <si>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</si>
  <si>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</si>
  <si>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</si>
  <si>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</si>
  <si>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</si>
  <si>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</si>
  <si>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</si>
  <si>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</si>
  <si>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</si>
  <si>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</si>
  <si>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</si>
  <si>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</si>
  <si>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</si>
  <si>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</si>
  <si>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</si>
  <si>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</si>
  <si>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</si>
  <si>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</si>
  <si>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</si>
  <si>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</si>
  <si>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</si>
  <si>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</si>
  <si>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</si>
  <si>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</si>
  <si>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</si>
  <si>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</si>
  <si>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</si>
  <si>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</si>
  <si>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</si>
  <si>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</si>
  <si>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</si>
  <si>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</si>
  <si>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</si>
  <si>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</si>
  <si>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</si>
  <si>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</si>
  <si>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</si>
  <si>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</si>
  <si>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</si>
  <si>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</si>
  <si>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</si>
  <si>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</si>
  <si>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</si>
  <si>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</si>
  <si>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</si>
  <si>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</si>
  <si>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</si>
  <si>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</si>
  <si>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</si>
  <si>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</si>
  <si>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</si>
  <si>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</si>
  <si>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</si>
  <si>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</si>
  <si>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</si>
  <si>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</si>
  <si>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</si>
  <si>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</si>
  <si>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</si>
  <si>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</si>
  <si>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</si>
  <si>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</si>
  <si>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</si>
  <si>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</si>
  <si>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</si>
  <si>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</si>
  <si>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</si>
  <si>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</si>
  <si>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</si>
  <si>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</si>
  <si>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</si>
  <si>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</si>
  <si>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</si>
  <si>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</si>
  <si>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</si>
  <si>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</si>
  <si>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</si>
  <si>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</si>
  <si>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</si>
  <si>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</si>
  <si>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</si>
  <si>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</si>
  <si>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</si>
  <si>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</si>
  <si>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</si>
  <si>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</si>
  <si>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</si>
  <si>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</si>
  <si>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</si>
  <si>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</si>
  <si>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</si>
  <si>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</si>
  <si>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</si>
  <si>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</si>
  <si>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</si>
  <si>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</si>
  <si>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</si>
  <si>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</si>
  <si>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</si>
  <si>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</si>
  <si>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</si>
  <si>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</si>
  <si>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</si>
  <si>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</si>
  <si>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</si>
  <si>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</si>
  <si>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</si>
  <si>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</si>
  <si>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</si>
  <si>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</si>
  <si>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</si>
  <si>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</si>
  <si>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</si>
  <si>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</si>
  <si>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</si>
  <si>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</si>
  <si>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</si>
  <si>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</si>
  <si>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</si>
  <si>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</si>
  <si>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</si>
  <si>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</si>
  <si>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</si>
  <si>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</si>
  <si>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</si>
  <si>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</si>
  <si>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</si>
  <si>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</si>
  <si>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</si>
  <si>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</si>
  <si>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</si>
  <si>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</si>
  <si>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</si>
  <si>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</si>
  <si>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</si>
  <si>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</si>
  <si>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</si>
  <si>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</si>
  <si>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</si>
  <si>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</si>
  <si>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</si>
  <si>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</si>
  <si>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</si>
  <si>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</si>
  <si>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</si>
  <si>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</si>
  <si>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</si>
  <si>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</si>
  <si>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</si>
  <si>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</si>
  <si>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</si>
  <si>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</si>
  <si>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</si>
  <si>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</si>
  <si>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</si>
  <si>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</si>
  <si>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</si>
  <si>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</si>
  <si>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</si>
  <si>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</si>
  <si>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</si>
  <si>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</si>
  <si>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</si>
  <si>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</si>
  <si>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</si>
  <si>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</si>
  <si>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</si>
  <si>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</si>
  <si>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</si>
  <si>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</si>
  <si>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</si>
  <si>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</si>
  <si>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</si>
  <si>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</si>
  <si>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</si>
  <si>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</si>
  <si>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</si>
  <si>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</si>
  <si>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</si>
  <si>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</si>
  <si>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</si>
  <si>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</si>
  <si>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</si>
  <si>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</si>
  <si>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</si>
  <si>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</si>
  <si>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</si>
  <si>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</si>
  <si>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</si>
  <si>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</si>
  <si>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</si>
  <si>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</si>
  <si>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</si>
  <si>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</si>
  <si>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</si>
  <si>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</si>
  <si>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</si>
  <si>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</si>
  <si>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</si>
  <si>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</si>
  <si>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</si>
  <si>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</si>
  <si>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</si>
  <si>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</si>
  <si>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</si>
  <si>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</si>
  <si>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</si>
  <si>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</si>
  <si>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</si>
  <si>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</si>
  <si>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</si>
  <si>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</si>
  <si>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</si>
  <si>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</si>
  <si>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</si>
  <si>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</si>
  <si>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</si>
  <si>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</si>
  <si>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</si>
  <si>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</si>
  <si>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</si>
  <si>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</si>
  <si>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</si>
  <si>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</si>
  <si>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</si>
  <si>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</si>
  <si>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</si>
  <si>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</si>
  <si>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</si>
  <si>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</si>
  <si>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</si>
  <si>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</si>
  <si>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</si>
  <si>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</si>
  <si>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</si>
  <si>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</si>
  <si>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</si>
  <si>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</si>
  <si>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</si>
  <si>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</si>
  <si>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</si>
  <si>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</si>
  <si>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</si>
  <si>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</si>
  <si>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</si>
  <si>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</si>
  <si>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</si>
  <si>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</si>
  <si>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</si>
  <si>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</si>
  <si>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</si>
  <si>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</si>
  <si>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</si>
  <si>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</si>
  <si>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</si>
  <si>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</si>
  <si>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</si>
  <si>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</si>
  <si>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</si>
  <si>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</si>
  <si>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</si>
  <si>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</si>
  <si>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</si>
  <si>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</si>
  <si>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</si>
  <si>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</si>
  <si>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</si>
  <si>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</si>
  <si>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</si>
  <si>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</si>
  <si>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</si>
  <si>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</si>
  <si>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</si>
  <si>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</si>
  <si>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</si>
  <si>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</si>
  <si>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</si>
  <si>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</si>
  <si>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</si>
  <si>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</si>
  <si>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</si>
  <si>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</si>
  <si>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</si>
  <si>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</si>
  <si>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</si>
  <si>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</si>
  <si>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</si>
  <si>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</si>
  <si>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</si>
  <si>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</si>
  <si>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</si>
  <si>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</si>
  <si>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</si>
  <si>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</si>
  <si>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</si>
  <si>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</si>
  <si>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</si>
  <si>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</si>
  <si>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</si>
  <si>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</si>
  <si>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</si>
  <si>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</si>
  <si>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</si>
  <si>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</si>
  <si>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</si>
  <si>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</si>
  <si>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</si>
  <si>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</si>
  <si>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</si>
  <si>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</si>
  <si>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</si>
  <si>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</si>
  <si>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</si>
  <si>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</si>
  <si>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</si>
  <si>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</si>
  <si>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</si>
  <si>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</si>
  <si>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</si>
  <si>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</si>
  <si>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</si>
  <si>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</si>
  <si>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</si>
  <si>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</si>
  <si>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</si>
  <si>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</si>
  <si>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</si>
  <si>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</si>
  <si>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</si>
  <si>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</si>
  <si>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</si>
  <si>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</si>
  <si>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</si>
  <si>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</si>
  <si>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</si>
  <si>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</si>
  <si>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</si>
  <si>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</si>
  <si>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</si>
  <si>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</si>
  <si>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</si>
  <si>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</si>
  <si>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</si>
  <si>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</si>
  <si>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</si>
  <si>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</si>
  <si>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</si>
  <si>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</si>
  <si>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</si>
  <si>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</si>
  <si>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</si>
  <si>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</si>
  <si>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</si>
  <si>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</si>
  <si>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</si>
  <si>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</si>
  <si>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</si>
  <si>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</si>
  <si>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</si>
  <si>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</si>
  <si>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</si>
  <si>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</si>
  <si>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</si>
  <si>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</si>
  <si>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</si>
  <si>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</si>
  <si>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</si>
  <si>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</si>
  <si>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</si>
  <si>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</si>
  <si>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</si>
  <si>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</si>
  <si>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</si>
  <si>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</si>
  <si>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</si>
  <si>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</si>
  <si>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</si>
  <si>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</si>
  <si>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</si>
  <si>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</si>
  <si>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</si>
  <si>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</si>
  <si>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</si>
  <si>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</si>
  <si>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</si>
  <si>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</si>
  <si>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</si>
  <si>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</si>
  <si>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</si>
  <si>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</si>
  <si>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</si>
  <si>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</si>
  <si>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</si>
  <si>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</si>
  <si>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</si>
  <si>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</si>
  <si>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</si>
  <si>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</si>
  <si>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</si>
  <si>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</si>
  <si>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</si>
  <si>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</si>
  <si>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</si>
  <si>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</si>
  <si>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</si>
  <si>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</si>
  <si>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</si>
  <si>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</si>
  <si>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</si>
  <si>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</si>
  <si>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</si>
  <si>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</si>
  <si>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</si>
  <si>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</si>
  <si>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</si>
  <si>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</si>
  <si>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</si>
  <si>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</si>
  <si>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</si>
  <si>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</si>
  <si>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</si>
  <si>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</si>
  <si>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</si>
  <si>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</si>
  <si>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</si>
  <si>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</si>
  <si>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</si>
  <si>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</si>
  <si>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</si>
  <si>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</si>
  <si>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</si>
  <si>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</si>
  <si>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</si>
  <si>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</si>
  <si>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</si>
  <si>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</si>
  <si>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</si>
  <si>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</si>
  <si>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</si>
  <si>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</si>
  <si>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</si>
  <si>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</si>
  <si>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</si>
  <si>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</si>
  <si>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</si>
  <si>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</si>
  <si>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</si>
  <si>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</si>
  <si>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</si>
  <si>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</si>
  <si>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</si>
  <si>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</si>
  <si>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</si>
  <si>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</si>
  <si>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</si>
  <si>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</si>
  <si>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</si>
  <si>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</si>
  <si>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</si>
  <si>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</si>
  <si>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</si>
  <si>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</si>
  <si>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</si>
  <si>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</si>
  <si>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</si>
  <si>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</si>
  <si>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</si>
  <si>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</si>
  <si>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</si>
  <si>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</si>
  <si>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</si>
  <si>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</si>
  <si>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</si>
  <si>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</si>
  <si>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</si>
  <si>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</si>
  <si>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</si>
  <si>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</si>
  <si>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</si>
  <si>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</si>
  <si>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</si>
  <si>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</si>
  <si>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</si>
  <si>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</si>
  <si>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</si>
  <si>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</si>
  <si>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</si>
  <si>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</si>
  <si>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</si>
  <si>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</si>
  <si>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</si>
  <si>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</si>
  <si>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</si>
  <si>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</si>
  <si>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</si>
  <si>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</si>
  <si>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</si>
  <si>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</si>
  <si>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</si>
  <si>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</si>
  <si>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</si>
  <si>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</si>
  <si>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</si>
  <si>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</si>
  <si>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</si>
  <si>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</si>
  <si>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</si>
  <si>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</si>
  <si>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</si>
  <si>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</si>
  <si>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</si>
  <si>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</si>
  <si>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</si>
  <si>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</si>
  <si>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</si>
  <si>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</si>
  <si>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</si>
  <si>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</si>
  <si>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</si>
  <si>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</si>
  <si>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</si>
  <si>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</si>
  <si>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</si>
  <si>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</si>
  <si>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</si>
  <si>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</si>
  <si>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</si>
  <si>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</si>
  <si>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</si>
  <si>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</si>
  <si>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</si>
  <si>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</si>
  <si>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</si>
  <si>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</si>
  <si>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</si>
  <si>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</si>
  <si>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</si>
  <si>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</si>
  <si>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</si>
  <si>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</si>
  <si>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</si>
  <si>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</si>
  <si>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</si>
  <si>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</si>
  <si>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</si>
  <si>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</si>
  <si>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</si>
  <si>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</si>
  <si>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</si>
  <si>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</si>
  <si>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</si>
  <si>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</si>
  <si>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</si>
  <si>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</si>
  <si>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</si>
  <si>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</si>
  <si>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</si>
  <si>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</si>
  <si>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</si>
  <si>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</si>
  <si>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</si>
  <si>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</si>
  <si>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</si>
  <si>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</si>
  <si>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</si>
  <si>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</si>
  <si>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</si>
  <si>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</si>
  <si>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</si>
  <si>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</si>
  <si>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</si>
  <si>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</si>
  <si>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</si>
  <si>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</si>
  <si>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</si>
  <si>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</si>
  <si>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</si>
  <si>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</si>
  <si>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</si>
  <si>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</si>
  <si>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</si>
  <si>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</si>
  <si>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</si>
  <si>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</si>
  <si>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</si>
  <si>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</si>
  <si>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</si>
  <si>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</si>
  <si>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</si>
  <si>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</si>
  <si>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</si>
  <si>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</si>
  <si>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</si>
  <si>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</si>
  <si>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</si>
  <si>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</si>
  <si>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</si>
  <si>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</si>
  <si>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</si>
  <si>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</si>
  <si>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</si>
  <si>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</si>
  <si>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</si>
  <si>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</si>
  <si>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</si>
  <si>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</si>
  <si>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</si>
  <si>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</si>
  <si>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</si>
  <si>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</si>
  <si>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</si>
  <si>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</si>
  <si>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</si>
  <si>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</si>
  <si>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</si>
  <si>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</si>
  <si>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</si>
  <si>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</si>
  <si>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</si>
  <si>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</si>
  <si>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</si>
  <si>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</si>
  <si>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</si>
  <si>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</si>
  <si>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</si>
  <si>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</si>
  <si>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</si>
  <si>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</si>
  <si>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</si>
  <si>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</si>
  <si>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</si>
  <si>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</si>
  <si>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</si>
  <si>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</si>
  <si>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</si>
  <si>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</si>
  <si>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</si>
  <si>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</si>
  <si>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</si>
  <si>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</si>
  <si>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</si>
  <si>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</si>
  <si>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</si>
  <si>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</si>
  <si>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</si>
  <si>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</si>
  <si>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</si>
  <si>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</si>
  <si>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</si>
  <si>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</si>
  <si>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</si>
  <si>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</si>
  <si>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</si>
  <si>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</si>
  <si>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</si>
  <si>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</si>
  <si>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</si>
  <si>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</si>
  <si>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</si>
  <si>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</si>
  <si>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</si>
  <si>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</si>
  <si>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</si>
  <si>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</si>
  <si>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</si>
  <si>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</si>
  <si>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</si>
  <si>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</si>
  <si>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</si>
  <si>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</si>
  <si>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</si>
  <si>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</si>
  <si>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</si>
  <si>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</si>
  <si>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</si>
  <si>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</si>
  <si>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</si>
  <si>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</si>
  <si>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</si>
  <si>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</si>
  <si>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</si>
  <si>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</si>
  <si>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</si>
  <si>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</si>
  <si>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</si>
  <si>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</si>
  <si>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</si>
  <si>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</si>
  <si>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</si>
  <si>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</si>
  <si>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</si>
  <si>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</si>
  <si>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</si>
  <si>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</si>
  <si>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</si>
  <si>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</si>
  <si>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</si>
  <si>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</si>
  <si>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</si>
  <si>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</si>
  <si>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</si>
  <si>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</si>
  <si>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</si>
  <si>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</si>
  <si>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</si>
  <si>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</si>
  <si>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</si>
  <si>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</si>
  <si>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</si>
  <si>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</si>
  <si>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</si>
  <si>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</si>
  <si>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</si>
  <si>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</si>
  <si>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</si>
  <si>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</si>
  <si>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</si>
  <si>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</si>
  <si>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</si>
  <si>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</si>
  <si>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</si>
  <si>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</si>
  <si>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</si>
  <si>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</si>
  <si>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</si>
  <si>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</si>
  <si>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</si>
  <si>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</si>
  <si>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</si>
  <si>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</si>
  <si>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</si>
  <si>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</si>
  <si>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</si>
  <si>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</si>
  <si>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</si>
  <si>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</si>
  <si>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</si>
  <si>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</si>
  <si>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</si>
  <si>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</si>
  <si>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</si>
  <si>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</si>
  <si>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</si>
  <si>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</si>
  <si>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</si>
  <si>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</si>
  <si>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</si>
  <si>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</si>
  <si>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</si>
  <si>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</si>
  <si>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</si>
  <si>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</si>
  <si>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</si>
  <si>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</si>
  <si>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</si>
  <si>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</si>
  <si>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</si>
  <si>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</si>
  <si>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</si>
  <si>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</si>
  <si>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</si>
  <si>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</si>
  <si>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</si>
  <si>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</si>
  <si>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</si>
  <si>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</si>
  <si>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</si>
  <si>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</si>
  <si>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</si>
  <si>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</si>
  <si>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</si>
  <si>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</si>
  <si>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</si>
  <si>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</si>
  <si>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</si>
  <si>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</si>
  <si>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</si>
  <si>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</si>
  <si>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</si>
  <si>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</si>
  <si>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</si>
  <si>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</si>
  <si>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</si>
  <si>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</si>
  <si>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</si>
  <si>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</si>
  <si>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</si>
  <si>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</si>
  <si>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</si>
  <si>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</si>
  <si>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</si>
  <si>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</si>
  <si>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</si>
  <si>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</si>
  <si>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</si>
  <si>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</si>
  <si>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</si>
  <si>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</si>
  <si>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</si>
  <si>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</si>
  <si>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</si>
  <si>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</si>
  <si>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</si>
  <si>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</si>
  <si>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</si>
  <si>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</si>
  <si>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</si>
  <si>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</si>
  <si>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</si>
  <si>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</si>
  <si>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</si>
  <si>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</si>
  <si>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</si>
  <si>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</si>
  <si>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</si>
  <si>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</si>
  <si>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</si>
  <si>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</si>
  <si>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</si>
  <si>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</si>
  <si>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</si>
  <si>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</si>
  <si>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</si>
  <si>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</si>
  <si>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</si>
  <si>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</si>
  <si>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</si>
  <si>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</si>
  <si>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</si>
  <si>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</si>
  <si>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</si>
  <si>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</si>
  <si>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</si>
  <si>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</si>
  <si>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</si>
  <si>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</si>
  <si>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</si>
  <si>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</si>
  <si>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</si>
  <si>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</si>
  <si>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</si>
  <si>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</si>
  <si>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</si>
  <si>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</si>
  <si>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</si>
  <si>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</si>
  <si>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</si>
  <si>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</si>
  <si>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</si>
  <si>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</si>
  <si>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</si>
  <si>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</si>
  <si>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</si>
  <si>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</si>
  <si>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</si>
  <si>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</si>
  <si>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</si>
  <si>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</si>
  <si>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</si>
  <si>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</si>
  <si>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</si>
  <si>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</si>
  <si>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</si>
  <si>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</si>
  <si>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</si>
  <si>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</si>
  <si>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</si>
  <si>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</si>
  <si>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</si>
  <si>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</si>
  <si>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</si>
  <si>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</si>
  <si>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</si>
  <si>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</si>
  <si>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</si>
  <si>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</si>
  <si>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</si>
  <si>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</si>
  <si>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</si>
  <si>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</si>
  <si>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</si>
  <si>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</si>
  <si>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</si>
  <si>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</si>
  <si>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</si>
  <si>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</si>
  <si>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</si>
  <si>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</si>
  <si>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</si>
  <si>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</si>
  <si>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</si>
  <si>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</si>
  <si>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</si>
  <si>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</si>
  <si>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</si>
  <si>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</si>
  <si>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</si>
  <si>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</si>
  <si>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</si>
  <si>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</si>
  <si>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</si>
  <si>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</si>
  <si>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</si>
  <si>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</si>
  <si>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</si>
  <si>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</si>
  <si>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</si>
  <si>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</si>
  <si>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</si>
  <si>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</si>
  <si>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</si>
  <si>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</si>
  <si>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</si>
  <si>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</si>
  <si>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</si>
  <si>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</si>
  <si>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</si>
  <si>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</si>
  <si>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</si>
  <si>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</si>
  <si>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</si>
  <si>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</si>
  <si>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</si>
  <si>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</si>
  <si>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</si>
  <si>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</si>
  <si>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</si>
  <si>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</si>
  <si>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</si>
  <si>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</si>
  <si>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</si>
  <si>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</si>
  <si>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</si>
  <si>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</si>
  <si>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</si>
  <si>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</si>
  <si>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</si>
  <si>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</si>
  <si>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</si>
  <si>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</si>
  <si>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</si>
  <si>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</si>
  <si>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</si>
  <si>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</si>
  <si>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</si>
  <si>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</si>
  <si>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</si>
  <si>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</si>
  <si>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</si>
  <si>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</si>
  <si>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</si>
  <si>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</si>
  <si>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</si>
  <si>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</si>
  <si>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</si>
  <si>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</si>
  <si>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</si>
  <si>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</si>
  <si>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</si>
  <si>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</si>
  <si>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</si>
  <si>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</si>
  <si>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</si>
  <si>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</si>
  <si>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</si>
  <si>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</si>
  <si>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</si>
  <si>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</si>
  <si>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</si>
  <si>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</si>
  <si>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</si>
  <si>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</si>
  <si>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</si>
  <si>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</si>
  <si>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</si>
  <si>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</si>
  <si>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</si>
  <si>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</si>
  <si>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</si>
  <si>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</si>
  <si>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</si>
  <si>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</si>
  <si>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</si>
  <si>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</si>
  <si>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</si>
  <si>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</si>
  <si>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</si>
  <si>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</si>
  <si>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</si>
  <si>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</si>
  <si>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</si>
  <si>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</si>
  <si>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</si>
  <si>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</si>
  <si>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</si>
  <si>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</si>
  <si>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</si>
  <si>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</si>
  <si>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</si>
  <si>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</si>
  <si>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</si>
  <si>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</si>
  <si>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</si>
  <si>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</si>
  <si>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</si>
  <si>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</si>
  <si>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</si>
  <si>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</si>
  <si>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</si>
  <si>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</si>
  <si>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</si>
  <si>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</si>
  <si>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</si>
  <si>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</si>
  <si>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</si>
  <si>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</si>
  <si>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</si>
  <si>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</si>
  <si>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</si>
  <si>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</si>
  <si>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</si>
  <si>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</si>
  <si>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</si>
  <si>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</si>
  <si>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</si>
  <si>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</si>
  <si>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</si>
  <si>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</si>
  <si>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</si>
  <si>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</si>
  <si>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</si>
  <si>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</si>
  <si>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</si>
  <si>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</si>
  <si>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</si>
  <si>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</si>
  <si>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</si>
  <si>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</si>
  <si>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</si>
  <si>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</si>
  <si>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</si>
  <si>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</si>
  <si>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</si>
  <si>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</si>
  <si>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</si>
  <si>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</si>
  <si>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</si>
  <si>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</si>
  <si>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</si>
  <si>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</si>
  <si>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</si>
  <si>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</si>
  <si>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</si>
  <si>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</si>
  <si>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</si>
  <si>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</si>
  <si>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</si>
  <si>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</si>
  <si>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</si>
  <si>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</si>
  <si>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</si>
  <si>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</si>
  <si>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</si>
  <si>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</si>
  <si>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</si>
  <si>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</si>
  <si>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</si>
  <si>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</si>
  <si>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</si>
  <si>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</si>
  <si>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</si>
  <si>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</si>
  <si>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</si>
  <si>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</si>
  <si>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</si>
  <si>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</si>
  <si>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</si>
  <si>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</si>
  <si>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</si>
  <si>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</si>
  <si>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</si>
  <si>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</si>
  <si>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</si>
  <si>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</si>
  <si>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</si>
  <si>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</si>
  <si>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</si>
  <si>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</si>
  <si>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</si>
  <si>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</si>
  <si>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</si>
  <si>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</si>
  <si>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</si>
  <si>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</si>
  <si>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</si>
  <si>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</si>
  <si>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</si>
  <si>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</si>
  <si>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</si>
  <si>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</si>
  <si>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</si>
  <si>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</si>
  <si>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</si>
  <si>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</si>
  <si>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</si>
  <si>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</si>
  <si>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</si>
  <si>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</si>
  <si>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</si>
  <si>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</si>
  <si>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</si>
  <si>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</si>
  <si>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</si>
  <si>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</si>
  <si>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</si>
  <si>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</si>
  <si>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</si>
  <si>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</si>
  <si>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</si>
  <si>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</si>
  <si>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</si>
  <si>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</si>
  <si>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</si>
  <si>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</si>
  <si>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</si>
  <si>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</si>
  <si>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</si>
  <si>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</si>
  <si>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</si>
  <si>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</si>
  <si>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</si>
  <si>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</si>
  <si>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</si>
  <si>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</si>
  <si>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</si>
  <si>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</si>
  <si>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</si>
  <si>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</si>
  <si>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</si>
  <si>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</si>
  <si>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</si>
  <si>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</si>
  <si>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</si>
  <si>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</si>
  <si>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</si>
  <si>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</si>
  <si>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</si>
  <si>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</si>
  <si>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</si>
  <si>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</si>
  <si>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</si>
  <si>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</si>
  <si>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</si>
  <si>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</si>
  <si>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</si>
  <si>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</si>
  <si>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</si>
  <si>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</si>
  <si>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</si>
  <si>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</si>
  <si>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</si>
  <si>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</si>
  <si>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</si>
  <si>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</si>
  <si>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</si>
  <si>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</si>
  <si>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</si>
  <si>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</si>
  <si>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</si>
  <si>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</si>
  <si>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</si>
  <si>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</si>
  <si>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</si>
  <si>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</si>
  <si>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</si>
  <si>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</si>
  <si>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</si>
  <si>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</si>
  <si>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</si>
  <si>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</si>
  <si>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</si>
  <si>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</si>
  <si>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</si>
  <si>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</si>
  <si>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</si>
  <si>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</si>
  <si>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</si>
  <si>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</si>
  <si>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</si>
  <si>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</si>
  <si>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</si>
  <si>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</si>
  <si>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</si>
  <si>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</si>
  <si>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</si>
  <si>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</si>
  <si>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</si>
  <si>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</si>
  <si>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</si>
  <si>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</si>
  <si>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</si>
  <si>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</si>
  <si>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</si>
  <si>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</si>
  <si>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</si>
  <si>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</si>
  <si>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</si>
  <si>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</si>
  <si>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</si>
  <si>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</si>
  <si>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</si>
  <si>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</si>
  <si>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</si>
  <si>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</si>
  <si>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</si>
  <si>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</si>
  <si>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</si>
  <si>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</si>
  <si>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</si>
  <si>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</si>
  <si>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</si>
  <si>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</si>
  <si>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</si>
  <si>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</si>
  <si>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</si>
  <si>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</si>
  <si>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</si>
  <si>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</si>
  <si>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</si>
  <si>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</si>
  <si>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</si>
  <si>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</si>
  <si>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</si>
  <si>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</si>
  <si>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</si>
  <si>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</si>
  <si>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</si>
  <si>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</si>
  <si>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</si>
  <si>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</si>
  <si>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</si>
  <si>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</si>
  <si>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</si>
  <si>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</si>
  <si>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</si>
  <si>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</si>
  <si>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</si>
  <si>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</si>
  <si>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</si>
  <si>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</si>
  <si>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</si>
  <si>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</si>
  <si>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</si>
  <si>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</si>
  <si>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</si>
  <si>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</si>
  <si>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</si>
  <si>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</si>
  <si>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</si>
  <si>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</si>
  <si>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</si>
  <si>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</si>
  <si>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</si>
  <si>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</si>
  <si>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</si>
  <si>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</si>
  <si>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</si>
  <si>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</si>
  <si>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</si>
  <si>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</si>
  <si>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</si>
  <si>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</si>
  <si>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</si>
  <si>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</si>
  <si>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</si>
  <si>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</si>
  <si>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</si>
  <si>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</si>
  <si>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</si>
  <si>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</si>
  <si>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</si>
  <si>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</si>
  <si>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</si>
  <si>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</si>
  <si>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</si>
  <si>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</si>
  <si>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</si>
  <si>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</si>
  <si>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</si>
  <si>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</si>
  <si>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</si>
  <si>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</si>
  <si>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</si>
  <si>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</si>
  <si>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</si>
  <si>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</si>
  <si>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</si>
  <si>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</si>
  <si>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</si>
  <si>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</si>
  <si>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</si>
  <si>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</si>
  <si>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</si>
  <si>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</si>
  <si>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</si>
  <si>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</si>
  <si>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</si>
  <si>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</si>
  <si>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</si>
  <si>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</si>
  <si>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</si>
  <si>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</si>
  <si>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</si>
  <si>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</si>
  <si>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</si>
  <si>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</si>
  <si>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</si>
  <si>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</si>
  <si>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</si>
  <si>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</si>
  <si>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</si>
  <si>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</si>
  <si>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</si>
  <si>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</si>
  <si>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</si>
  <si>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</si>
  <si>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</si>
  <si>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</si>
  <si>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</si>
  <si>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</si>
  <si>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</si>
  <si>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</si>
  <si>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</si>
  <si>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</si>
  <si>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</si>
  <si>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</si>
  <si>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</si>
  <si>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</si>
  <si>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</si>
  <si>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</si>
  <si>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</si>
  <si>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</si>
  <si>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</si>
  <si>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</si>
  <si>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</si>
  <si>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</si>
  <si>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</si>
  <si>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</si>
  <si>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</si>
  <si>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</si>
  <si>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</si>
  <si>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</si>
  <si>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</si>
  <si>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</si>
  <si>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</si>
  <si>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</si>
  <si>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</si>
  <si>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</si>
  <si>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</si>
  <si>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</si>
  <si>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</si>
  <si>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</si>
  <si>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</si>
  <si>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</si>
  <si>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</si>
  <si>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</si>
  <si>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</si>
  <si>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</si>
  <si>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</si>
  <si>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</si>
  <si>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</si>
  <si>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</si>
  <si>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</si>
  <si>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</si>
  <si>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</si>
  <si>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</si>
  <si>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</si>
  <si>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</si>
  <si>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</si>
  <si>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</si>
  <si>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</si>
  <si>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</si>
  <si>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</si>
  <si>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</si>
  <si>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</si>
  <si>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</si>
  <si>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</si>
  <si>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</si>
  <si>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</si>
  <si>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</si>
  <si>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</si>
  <si>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</si>
  <si>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</si>
  <si>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</si>
  <si>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</si>
  <si>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</si>
  <si>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</si>
  <si>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</si>
  <si>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</si>
  <si>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</si>
  <si>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</si>
  <si>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</si>
  <si>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</si>
  <si>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</si>
  <si>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</si>
  <si>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</si>
  <si>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</si>
  <si>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</si>
  <si>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</si>
  <si>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</si>
  <si>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</si>
  <si>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</si>
  <si>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</si>
  <si>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</si>
  <si>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</si>
  <si>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</si>
  <si>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</si>
  <si>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</si>
  <si>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</si>
  <si>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</si>
  <si>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</si>
  <si>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</si>
  <si>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</si>
  <si>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</si>
  <si>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</si>
  <si>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</si>
  <si>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</si>
  <si>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</si>
  <si>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</si>
  <si>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</si>
  <si>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</si>
  <si>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</si>
  <si>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</si>
  <si>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</si>
  <si>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</si>
  <si>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</si>
  <si>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</si>
  <si>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</si>
  <si>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</si>
  <si>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</si>
  <si>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</si>
  <si>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</si>
  <si>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</si>
  <si>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</si>
  <si>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</si>
  <si>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</si>
  <si>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</si>
  <si>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</si>
  <si>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</si>
  <si>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</si>
  <si>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</si>
  <si>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</si>
  <si>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</si>
  <si>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</si>
  <si>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</si>
  <si>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</si>
  <si>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</si>
  <si>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</si>
  <si>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</si>
  <si>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</si>
  <si>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</si>
  <si>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</si>
  <si>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</si>
  <si>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</si>
  <si>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</si>
  <si>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</si>
  <si>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</si>
  <si>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</si>
  <si>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</si>
  <si>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</si>
  <si>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</si>
  <si>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</si>
  <si>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</si>
  <si>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</si>
  <si>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</si>
  <si>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</si>
  <si>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</si>
  <si>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</si>
  <si>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</si>
  <si>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</si>
  <si>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</si>
  <si>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</si>
  <si>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</si>
  <si>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</si>
  <si>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</si>
  <si>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</si>
  <si>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</si>
  <si>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</si>
  <si>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</si>
  <si>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</si>
  <si>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</si>
  <si>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</si>
  <si>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</si>
  <si>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</si>
  <si>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</si>
  <si>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</si>
  <si>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</si>
  <si>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</si>
  <si>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</si>
  <si>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</si>
  <si>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</si>
  <si>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</si>
  <si>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</si>
  <si>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</si>
  <si>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</si>
  <si>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</si>
  <si>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</si>
  <si>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</si>
  <si>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</si>
  <si>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</si>
  <si>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</si>
  <si>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</si>
  <si>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</si>
  <si>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</si>
  <si>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</si>
  <si>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</si>
  <si>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</si>
  <si>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</si>
  <si>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</si>
  <si>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</si>
  <si>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</si>
  <si>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</si>
  <si>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</si>
  <si>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</si>
  <si>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</si>
  <si>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</si>
  <si>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</si>
  <si>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</si>
  <si>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</si>
  <si>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</si>
  <si>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</si>
  <si>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</si>
  <si>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</si>
  <si>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</si>
  <si>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</si>
  <si>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</si>
  <si>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</si>
  <si>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</si>
  <si>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</si>
  <si>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</si>
  <si>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</si>
  <si>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</si>
  <si>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</si>
  <si>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</si>
  <si>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</si>
  <si>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</si>
  <si>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</si>
  <si>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</si>
  <si>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</si>
  <si>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</si>
  <si>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</si>
  <si>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</si>
  <si>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</si>
  <si>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</si>
  <si>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</si>
  <si>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</si>
  <si>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</si>
  <si>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</si>
  <si>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</si>
  <si>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</si>
  <si>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</si>
  <si>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</si>
  <si>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</si>
  <si>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</si>
  <si>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</si>
  <si>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</si>
  <si>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</si>
  <si>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</si>
  <si>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</si>
  <si>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</si>
  <si>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</si>
  <si>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</si>
  <si>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</si>
  <si>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</si>
  <si>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</si>
  <si>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</si>
  <si>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</si>
  <si>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</si>
  <si>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</si>
  <si>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</si>
  <si>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</si>
  <si>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</si>
  <si>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</si>
  <si>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</si>
  <si>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</si>
  <si>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</si>
  <si>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</si>
  <si>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</si>
  <si>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</si>
  <si>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</si>
  <si>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</si>
  <si>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</si>
  <si>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</si>
  <si>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</si>
  <si>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</si>
  <si>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</si>
  <si>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</si>
  <si>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</si>
  <si>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</si>
  <si>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</si>
  <si>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</si>
  <si>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</si>
  <si>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</si>
  <si>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</si>
  <si>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</si>
  <si>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</si>
  <si>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</si>
  <si>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</si>
  <si>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</si>
  <si>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</si>
  <si>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</si>
  <si>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</si>
  <si>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</si>
  <si>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</si>
  <si>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</si>
  <si>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</si>
  <si>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</si>
  <si>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</si>
  <si>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</si>
  <si>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</si>
  <si>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</si>
  <si>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</si>
  <si>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</si>
  <si>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</si>
  <si>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</si>
  <si>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</si>
  <si>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</si>
  <si>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</si>
  <si>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</si>
  <si>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</si>
  <si>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</si>
  <si>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</si>
  <si>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</si>
  <si>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</si>
  <si>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</si>
  <si>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</si>
  <si>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</si>
  <si>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</si>
  <si>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</si>
  <si>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</si>
  <si>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</si>
  <si>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</si>
  <si>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</si>
  <si>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</si>
  <si>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</si>
  <si>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</si>
  <si>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</si>
  <si>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</si>
  <si>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</si>
  <si>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</si>
  <si>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</si>
  <si>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</si>
  <si>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</si>
  <si>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</si>
  <si>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</si>
  <si>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</si>
  <si>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</si>
  <si>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</si>
  <si>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</si>
  <si>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</si>
  <si>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</si>
  <si>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</si>
  <si>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</si>
  <si>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</si>
  <si>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</si>
  <si>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</si>
  <si>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</si>
  <si>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</si>
  <si>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</si>
  <si>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</si>
  <si>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</si>
  <si>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</si>
  <si>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</si>
  <si>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</si>
  <si>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</si>
  <si>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</si>
  <si>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</si>
  <si>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</si>
  <si>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</si>
  <si>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</si>
  <si>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</si>
  <si>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</si>
  <si>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</si>
  <si>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</si>
  <si>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</si>
  <si>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</si>
  <si>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</si>
  <si>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</si>
  <si>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</si>
  <si>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</si>
  <si>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</si>
  <si>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</si>
  <si>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</si>
  <si>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</si>
  <si>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</si>
  <si>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</si>
  <si>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</si>
  <si>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</si>
  <si>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</si>
  <si>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</si>
  <si>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</si>
  <si>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</si>
  <si>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</si>
  <si>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</si>
  <si>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</si>
  <si>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</si>
  <si>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</si>
  <si>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</si>
  <si>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</si>
  <si>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</si>
  <si>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</si>
  <si>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</si>
  <si>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</si>
  <si>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</si>
  <si>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</si>
  <si>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</si>
  <si>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</si>
  <si>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</si>
  <si>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</si>
  <si>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</si>
  <si>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</si>
  <si>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</si>
  <si>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</si>
  <si>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</si>
  <si>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</si>
  <si>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</si>
  <si>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</si>
  <si>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</si>
  <si>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</si>
  <si>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</si>
  <si>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</si>
  <si>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</si>
  <si>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</si>
  <si>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</si>
  <si>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</si>
  <si>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</si>
  <si>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</si>
  <si>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</si>
  <si>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</si>
  <si>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</si>
  <si>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</si>
  <si>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</si>
  <si>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</si>
  <si>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</si>
  <si>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</si>
  <si>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</si>
  <si>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</si>
  <si>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</si>
  <si>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</si>
  <si>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</si>
  <si>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</si>
  <si>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</si>
  <si>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</si>
  <si>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</si>
  <si>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</si>
  <si>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</si>
  <si>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</si>
  <si>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</si>
  <si>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</si>
  <si>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</si>
  <si>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</si>
  <si>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</si>
  <si>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</si>
  <si>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</si>
  <si>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</si>
  <si>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</si>
  <si>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</si>
  <si>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</si>
  <si>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</si>
  <si>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</si>
  <si>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</si>
  <si>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</si>
  <si>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</si>
  <si>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</si>
  <si>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</si>
  <si>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</si>
  <si>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</si>
  <si>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</si>
  <si>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</si>
  <si>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</si>
  <si>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</si>
  <si>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</si>
  <si>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</si>
  <si>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</si>
  <si>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</si>
  <si>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</si>
  <si>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</si>
  <si>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</si>
  <si>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</si>
  <si>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</si>
  <si>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</si>
  <si>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</si>
  <si>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</si>
  <si>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</si>
  <si>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</si>
  <si>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</si>
  <si>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</si>
  <si>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</si>
  <si>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</si>
  <si>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</si>
  <si>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</si>
  <si>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</si>
  <si>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</si>
  <si>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</si>
  <si>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</si>
  <si>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</si>
  <si>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</si>
  <si>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</si>
  <si>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</si>
  <si>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</si>
  <si>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</si>
  <si>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</si>
  <si>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</si>
  <si>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</si>
  <si>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</si>
  <si>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</si>
  <si>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</si>
  <si>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</si>
  <si>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</si>
  <si>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</si>
  <si>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</si>
  <si>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</si>
  <si>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</si>
  <si>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</si>
  <si>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</si>
  <si>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</si>
  <si>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</si>
  <si>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</si>
  <si>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</si>
  <si>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</si>
  <si>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</si>
  <si>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</si>
  <si>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</si>
  <si>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</si>
  <si>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</si>
  <si>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</si>
  <si>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</si>
  <si>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</si>
  <si>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</si>
  <si>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</si>
  <si>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</si>
  <si>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</si>
  <si>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</si>
  <si>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</si>
  <si>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</si>
  <si>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</si>
  <si>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</si>
  <si>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</si>
  <si>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</si>
  <si>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</si>
  <si>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</si>
  <si>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</si>
  <si>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</si>
  <si>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</si>
  <si>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</si>
  <si>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</si>
  <si>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</si>
  <si>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</si>
  <si>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</si>
  <si>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</si>
  <si>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</si>
  <si>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</si>
  <si>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</si>
  <si>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</si>
  <si>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</si>
  <si>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</si>
  <si>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</si>
  <si>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</si>
  <si>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</si>
  <si>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</si>
  <si>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</si>
  <si>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</si>
  <si>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</si>
  <si>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</si>
  <si>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</si>
  <si>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</si>
  <si>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</si>
  <si>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</si>
  <si>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</si>
  <si>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</si>
  <si>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</si>
  <si>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</si>
  <si>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</si>
  <si>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</si>
  <si>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</si>
  <si>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</si>
  <si>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</si>
  <si>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</si>
  <si>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</si>
  <si>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</si>
  <si>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</si>
  <si>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</si>
  <si>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</si>
  <si>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</si>
  <si>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</si>
  <si>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</si>
  <si>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</si>
  <si>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</si>
  <si>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</si>
  <si>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</si>
  <si>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</si>
  <si>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</si>
  <si>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</si>
  <si>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</si>
  <si>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</si>
  <si>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</si>
  <si>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</si>
  <si>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</si>
  <si>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</si>
  <si>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</si>
  <si>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</si>
  <si>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</si>
  <si>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</si>
  <si>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</si>
  <si>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</si>
  <si>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</si>
  <si>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</si>
  <si>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</si>
  <si>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</si>
  <si>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</si>
  <si>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</si>
  <si>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</si>
  <si>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</si>
  <si>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</si>
  <si>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</si>
  <si>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</si>
  <si>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</si>
  <si>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</si>
  <si>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</si>
  <si>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</si>
  <si>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</si>
  <si>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</si>
  <si>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</si>
  <si>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</si>
  <si>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</si>
  <si>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</si>
  <si>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</si>
  <si>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</si>
  <si>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</si>
  <si>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</si>
  <si>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</si>
  <si>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</si>
  <si>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</si>
  <si>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</si>
  <si>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</si>
  <si>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</si>
  <si>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</si>
  <si>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</si>
  <si>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</si>
  <si>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</si>
  <si>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</si>
  <si>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</si>
  <si>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</si>
  <si>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</si>
  <si>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</si>
  <si>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</si>
  <si>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</si>
  <si>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</si>
  <si>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</si>
  <si>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</si>
  <si>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</si>
  <si>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</si>
  <si>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</si>
  <si>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</si>
  <si>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</si>
  <si>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</si>
  <si>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</si>
  <si>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</si>
  <si>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</si>
  <si>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</si>
  <si>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</si>
  <si>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</si>
  <si>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</si>
  <si>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</si>
  <si>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</si>
  <si>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</si>
  <si>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</si>
  <si>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</si>
  <si>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</si>
  <si>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</si>
  <si>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</si>
  <si>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</si>
  <si>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</si>
  <si>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</si>
  <si>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</si>
  <si>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</si>
  <si>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</si>
  <si>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</si>
  <si>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</si>
  <si>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</si>
  <si>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</si>
  <si>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</si>
  <si>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</si>
  <si>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</si>
  <si>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</si>
  <si>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</si>
  <si>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</si>
  <si>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</si>
  <si>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</si>
  <si>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</si>
  <si>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</si>
  <si>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</si>
  <si>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</si>
  <si>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</si>
  <si>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</si>
  <si>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</si>
  <si>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</si>
  <si>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</si>
  <si>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</si>
  <si>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</si>
  <si>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</si>
  <si>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</si>
  <si>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</si>
  <si>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</si>
  <si>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</si>
  <si>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</si>
  <si>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</si>
  <si>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</si>
  <si>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</si>
  <si>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</si>
  <si>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</si>
  <si>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</si>
  <si>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</si>
  <si>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</si>
  <si>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</si>
  <si>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</si>
  <si>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</si>
  <si>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</si>
  <si>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</si>
  <si>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</si>
  <si>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</si>
  <si>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</si>
  <si>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</si>
  <si>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</si>
  <si>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</si>
  <si>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</si>
  <si>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</si>
  <si>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</si>
  <si>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</si>
  <si>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</si>
  <si>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</si>
  <si>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</si>
  <si>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</si>
  <si>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</si>
  <si>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</si>
  <si>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</si>
  <si>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</si>
  <si>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</si>
  <si>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</si>
  <si>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</si>
  <si>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</si>
  <si>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</si>
  <si>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</si>
  <si>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</si>
  <si>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</si>
  <si>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</si>
  <si>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</si>
  <si>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</si>
  <si>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</si>
  <si>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</si>
  <si>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</si>
  <si>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</si>
  <si>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</si>
  <si>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</si>
  <si>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</si>
  <si>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</si>
  <si>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</si>
  <si>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</si>
  <si>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</si>
  <si>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</si>
  <si>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</si>
  <si>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</si>
  <si>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</si>
  <si>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</si>
  <si>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</si>
  <si>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</si>
  <si>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</si>
  <si>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</si>
  <si>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</si>
  <si>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</si>
  <si>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</si>
  <si>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</si>
  <si>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</si>
  <si>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</si>
  <si>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</si>
  <si>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</si>
  <si>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</si>
  <si>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</si>
  <si>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</si>
  <si>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</si>
  <si>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</si>
  <si>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</si>
  <si>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</si>
  <si>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</si>
  <si>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</si>
  <si>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</si>
  <si>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</si>
  <si>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</si>
  <si>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</si>
  <si>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</si>
  <si>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</si>
  <si>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</si>
  <si>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</si>
  <si>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</si>
  <si>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</si>
  <si>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</si>
  <si>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</si>
  <si>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</si>
  <si>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</si>
  <si>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</si>
  <si>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</si>
  <si>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</si>
  <si>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</si>
  <si>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</si>
  <si>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</si>
  <si>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</si>
  <si>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</si>
  <si>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</si>
  <si>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</si>
  <si>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</si>
  <si>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</si>
  <si>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</si>
  <si>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</si>
  <si>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</si>
  <si>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</si>
  <si>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</si>
  <si>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</si>
  <si>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</si>
  <si>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</si>
  <si>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</si>
  <si>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</si>
  <si>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</si>
  <si>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</si>
  <si>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</si>
  <si>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</si>
  <si>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</si>
  <si>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</si>
  <si>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</si>
  <si>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</si>
  <si>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</si>
  <si>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</si>
  <si>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</si>
  <si>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</si>
  <si>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</si>
  <si>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</si>
  <si>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</si>
  <si>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</si>
  <si>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</si>
  <si>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</si>
  <si>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</si>
  <si>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</si>
  <si>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</si>
  <si>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</si>
  <si>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</si>
  <si>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</si>
  <si>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</si>
  <si>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</si>
  <si>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</si>
  <si>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</si>
  <si>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</si>
  <si>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</si>
  <si>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</si>
  <si>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</si>
  <si>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</si>
  <si>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</si>
  <si>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</si>
  <si>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</si>
  <si>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</si>
  <si>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</si>
  <si>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</si>
  <si>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</si>
  <si>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</si>
  <si>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</si>
  <si>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</si>
  <si>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</si>
  <si>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</si>
  <si>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</si>
  <si>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</si>
  <si>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</si>
  <si>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</si>
  <si>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</si>
  <si>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</si>
  <si>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</si>
  <si>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</si>
  <si>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</si>
  <si>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</si>
  <si>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</si>
  <si>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</si>
  <si>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</si>
  <si>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</si>
  <si>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</si>
  <si>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</si>
  <si>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</si>
  <si>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</si>
  <si>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</si>
  <si>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</si>
  <si>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</si>
  <si>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</si>
  <si>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</si>
  <si>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</si>
  <si>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</si>
  <si>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</si>
  <si>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</si>
  <si>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</si>
  <si>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</si>
  <si>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</si>
  <si>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</si>
  <si>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</si>
  <si>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</si>
  <si>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</si>
  <si>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</si>
  <si>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</si>
  <si>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</si>
  <si>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</si>
  <si>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</si>
  <si>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</si>
  <si>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</si>
  <si>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</si>
  <si>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</si>
  <si>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</si>
  <si>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</si>
  <si>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</si>
  <si>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</si>
  <si>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</si>
  <si>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</si>
  <si>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</si>
  <si>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</si>
  <si>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</si>
  <si>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</si>
  <si>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</si>
  <si>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</si>
  <si>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</si>
  <si>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</si>
  <si>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</si>
  <si>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</si>
  <si>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</si>
  <si>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</si>
  <si>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</si>
  <si>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</si>
  <si>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</si>
  <si>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</si>
  <si>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</si>
  <si>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</si>
  <si>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</si>
  <si>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</si>
  <si>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</si>
  <si>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</si>
  <si>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</si>
  <si>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</si>
  <si>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</si>
  <si>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</si>
  <si>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</si>
  <si>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</si>
  <si>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</si>
  <si>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</si>
  <si>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</si>
  <si>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</si>
  <si>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</si>
  <si>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</si>
  <si>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</si>
  <si>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</si>
  <si>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</si>
  <si>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</si>
  <si>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</si>
  <si>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</si>
  <si>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</si>
  <si>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</si>
  <si>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</si>
  <si>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</si>
  <si>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</si>
  <si>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</si>
  <si>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</si>
  <si>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</si>
  <si>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</si>
  <si>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</si>
  <si>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</si>
  <si>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</si>
  <si>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</si>
  <si>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</si>
  <si>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</si>
  <si>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</si>
  <si>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</si>
  <si>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</si>
  <si>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</si>
  <si>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</si>
  <si>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</si>
  <si>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</si>
  <si>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</si>
  <si>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</si>
  <si>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</si>
  <si>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</si>
  <si>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</si>
  <si>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</si>
  <si>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</si>
  <si>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</si>
  <si>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</si>
  <si>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</si>
  <si>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</si>
  <si>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</si>
  <si>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</si>
  <si>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</si>
  <si>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</si>
  <si>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</si>
  <si>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</si>
  <si>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</si>
  <si>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</si>
  <si>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</si>
  <si>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</si>
  <si>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</si>
  <si>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</si>
  <si>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</si>
  <si>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</si>
  <si>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</si>
  <si>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</si>
  <si>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</si>
  <si>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</si>
  <si>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</si>
  <si>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</si>
  <si>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</si>
  <si>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</si>
  <si>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</si>
  <si>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</si>
  <si>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</si>
  <si>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</si>
  <si>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</si>
  <si>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</si>
  <si>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</si>
  <si>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</si>
  <si>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</si>
  <si>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</si>
  <si>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</si>
  <si>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</si>
  <si>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</si>
  <si>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</si>
  <si>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</si>
  <si>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</si>
  <si>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</si>
  <si>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</si>
  <si>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</si>
  <si>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</si>
  <si>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</si>
  <si>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</si>
  <si>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</si>
  <si>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</si>
  <si>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</si>
  <si>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</si>
  <si>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</si>
  <si>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</si>
  <si>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</si>
  <si>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</si>
  <si>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</si>
  <si>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</si>
  <si>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</si>
  <si>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</si>
  <si>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</si>
  <si>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</si>
  <si>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</si>
  <si>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</si>
  <si>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</si>
  <si>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</si>
  <si>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</si>
  <si>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</si>
  <si>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</si>
  <si>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</si>
  <si>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</si>
  <si>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</si>
  <si>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</si>
  <si>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</si>
  <si>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</si>
  <si>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</si>
  <si>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</si>
  <si>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</si>
  <si>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</si>
  <si>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</si>
  <si>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</si>
  <si>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</si>
  <si>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</si>
  <si>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</si>
  <si>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</si>
  <si>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</si>
  <si>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</si>
  <si>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</si>
  <si>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</si>
  <si>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</si>
  <si>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</si>
  <si>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</si>
  <si>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</si>
  <si>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</si>
  <si>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</si>
  <si>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</si>
  <si>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</si>
  <si>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</si>
  <si>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</si>
  <si>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</si>
  <si>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</si>
  <si>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</si>
  <si>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</si>
  <si>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</si>
  <si>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</si>
  <si>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</si>
  <si>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</si>
  <si>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</si>
  <si>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</si>
  <si>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</si>
  <si>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</si>
  <si>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</si>
  <si>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</si>
  <si>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</si>
  <si>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</si>
  <si>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</si>
  <si>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</si>
  <si>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</si>
  <si>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</si>
  <si>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</si>
  <si>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</si>
  <si>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</si>
  <si>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</si>
  <si>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</si>
  <si>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</si>
  <si>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</si>
  <si>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</si>
  <si>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</si>
  <si>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</si>
  <si>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</si>
  <si>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</si>
  <si>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</si>
  <si>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</si>
  <si>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</si>
  <si>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</si>
  <si>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</si>
  <si>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</si>
  <si>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</si>
  <si>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</si>
  <si>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</si>
  <si>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</si>
  <si>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</si>
  <si>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</si>
  <si>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</si>
  <si>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</si>
  <si>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</si>
  <si>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</si>
  <si>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</si>
  <si>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</si>
  <si>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</si>
  <si>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</si>
  <si>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</si>
  <si>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</si>
  <si>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</si>
  <si>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</si>
  <si>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</si>
  <si>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</si>
  <si>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</si>
  <si>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</si>
  <si>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</si>
  <si>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</si>
  <si>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</si>
  <si>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</si>
  <si>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</si>
  <si>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</si>
  <si>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</si>
  <si>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</si>
  <si>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</si>
  <si>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</si>
  <si>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</si>
  <si>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</si>
  <si>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</si>
  <si>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</si>
  <si>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</si>
  <si>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</si>
  <si>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</si>
  <si>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</si>
  <si>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</si>
  <si>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</si>
  <si>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</si>
  <si>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</si>
  <si>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</si>
  <si>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</si>
  <si>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</si>
  <si>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</si>
  <si>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</si>
  <si>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</si>
  <si>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</si>
  <si>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</si>
  <si>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</si>
  <si>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</si>
  <si>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</si>
  <si>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</si>
  <si>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</si>
  <si>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</si>
  <si>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</si>
  <si>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</si>
  <si>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</si>
  <si>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</si>
  <si>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</si>
  <si>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</si>
  <si>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</si>
  <si>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</si>
  <si>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</si>
  <si>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</si>
  <si>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</si>
  <si>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</si>
  <si>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</si>
  <si>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</si>
  <si>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</si>
  <si>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</si>
  <si>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</si>
  <si>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</si>
  <si>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</si>
  <si>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</si>
  <si>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</si>
  <si>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</si>
  <si>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</si>
  <si>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</si>
  <si>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</si>
  <si>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</si>
  <si>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</si>
  <si>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</si>
  <si>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</si>
  <si>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</si>
  <si>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</si>
  <si>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</si>
  <si>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</si>
  <si>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</si>
  <si>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</si>
  <si>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</si>
  <si>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</si>
  <si>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</si>
  <si>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</si>
  <si>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</si>
  <si>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</si>
  <si>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</si>
  <si>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</si>
  <si>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</si>
  <si>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</si>
  <si>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</si>
  <si>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</si>
  <si>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</si>
  <si>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</si>
  <si>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</si>
  <si>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</si>
  <si>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</si>
  <si>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</si>
  <si>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</si>
  <si>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</si>
  <si>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</si>
  <si>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</si>
  <si>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</si>
  <si>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</si>
  <si>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</si>
  <si>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</si>
  <si>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</si>
  <si>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</si>
  <si>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</si>
  <si>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</si>
  <si>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</si>
  <si>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</si>
  <si>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</si>
  <si>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</si>
  <si>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</si>
  <si>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</si>
  <si>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</si>
  <si>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</si>
  <si>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</si>
  <si>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</si>
  <si>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</si>
  <si>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</si>
  <si>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</si>
  <si>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</si>
  <si>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</si>
  <si>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</si>
  <si>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</si>
  <si>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</si>
  <si>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</si>
  <si>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</si>
  <si>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</si>
  <si>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</si>
  <si>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</si>
  <si>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</si>
  <si>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</si>
  <si>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</si>
  <si>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</si>
  <si>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</si>
  <si>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</si>
  <si>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</si>
  <si>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</si>
  <si>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</si>
  <si>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</si>
  <si>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</si>
  <si>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</si>
  <si>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</si>
  <si>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</si>
  <si>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</si>
  <si>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</si>
  <si>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</si>
  <si>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</si>
  <si>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</si>
  <si>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</si>
  <si>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</si>
  <si>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</si>
  <si>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</si>
  <si>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</si>
  <si>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</si>
  <si>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</si>
  <si>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</si>
  <si>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</si>
  <si>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</si>
  <si>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</si>
  <si>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</si>
  <si>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</si>
  <si>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</si>
  <si>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</si>
  <si>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</si>
  <si>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</si>
  <si>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</si>
  <si>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</si>
  <si>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</si>
  <si>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</si>
  <si>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</si>
  <si>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</si>
  <si>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</si>
  <si>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</si>
  <si>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</si>
  <si>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</si>
  <si>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</si>
  <si>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</si>
  <si>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</si>
  <si>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</si>
  <si>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</si>
  <si>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</si>
  <si>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</si>
  <si>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</si>
  <si>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</si>
  <si>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</si>
  <si>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</si>
  <si>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</si>
  <si>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</si>
  <si>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</si>
  <si>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</si>
  <si>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</si>
  <si>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</si>
  <si>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</si>
  <si>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</si>
  <si>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</si>
  <si>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</si>
  <si>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</si>
  <si>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</si>
  <si>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</si>
  <si>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</si>
  <si>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</si>
  <si>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</si>
  <si>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</si>
  <si>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</si>
  <si>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</si>
  <si>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</si>
  <si>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</si>
  <si>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</si>
  <si>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</si>
  <si>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</si>
  <si>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</si>
  <si>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</si>
  <si>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</si>
  <si>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</si>
  <si>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</si>
  <si>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</si>
  <si>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</si>
  <si>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</si>
  <si>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</si>
  <si>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</si>
  <si>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</si>
  <si>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</si>
  <si>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</si>
  <si>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</si>
  <si>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</si>
  <si>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</si>
  <si>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</si>
  <si>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</si>
  <si>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</si>
  <si>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</si>
  <si>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</si>
  <si>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</si>
  <si>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</si>
  <si>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</si>
  <si>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</si>
  <si>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</si>
  <si>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</si>
  <si>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</si>
  <si>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</si>
  <si>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</si>
  <si>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</si>
  <si>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</si>
  <si>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</si>
  <si>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</si>
  <si>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</si>
  <si>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</si>
  <si>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</si>
  <si>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</si>
  <si>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</si>
  <si>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</si>
  <si>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</si>
  <si>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</si>
  <si>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</si>
  <si>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</si>
  <si>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</si>
  <si>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</si>
  <si>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</si>
  <si>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</si>
  <si>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</si>
  <si>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</si>
  <si>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</si>
  <si>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</si>
  <si>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</si>
  <si>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</si>
  <si>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</si>
  <si>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</si>
  <si>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</si>
  <si>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</si>
  <si>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</si>
  <si>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</si>
  <si>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</si>
  <si>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</si>
  <si>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</si>
  <si>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</si>
  <si>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</si>
  <si>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</si>
  <si>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</si>
  <si>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</si>
  <si>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</si>
  <si>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</si>
  <si>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</si>
  <si>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</si>
  <si>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</si>
  <si>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</si>
  <si>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</si>
  <si>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</si>
  <si>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</si>
  <si>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</si>
  <si>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</si>
  <si>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</si>
  <si>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</si>
  <si>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</si>
  <si>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</si>
  <si>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</si>
  <si>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</si>
  <si>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</si>
  <si>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</si>
  <si>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</si>
  <si>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</si>
  <si>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</si>
  <si>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</si>
  <si>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</si>
  <si>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</si>
  <si>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</si>
  <si>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</si>
  <si>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</si>
  <si>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</si>
  <si>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</si>
  <si>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</si>
  <si>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</si>
  <si>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</si>
  <si>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</si>
  <si>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</si>
  <si>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</si>
  <si>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</si>
  <si>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</si>
  <si>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</si>
  <si>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</si>
  <si>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</si>
  <si>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</si>
  <si>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</si>
  <si>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</si>
  <si>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</si>
  <si>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</si>
  <si>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</si>
  <si>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</si>
  <si>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</si>
  <si>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</si>
  <si>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</si>
  <si>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</si>
  <si>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</si>
  <si>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</si>
  <si>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</si>
  <si>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</si>
  <si>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</si>
  <si>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</si>
  <si>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</si>
  <si>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</si>
  <si>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</si>
  <si>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</si>
  <si>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</si>
  <si>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</si>
  <si>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</si>
  <si>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</si>
  <si>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</si>
  <si>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</si>
  <si>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</si>
  <si>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</si>
  <si>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</si>
  <si>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</si>
  <si>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</si>
  <si>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</si>
  <si>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</si>
  <si>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</si>
  <si>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</si>
  <si>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</si>
  <si>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</si>
  <si>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</si>
  <si>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</si>
  <si>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</si>
  <si>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</si>
  <si>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</si>
  <si>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</si>
  <si>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</si>
  <si>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</si>
  <si>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</si>
  <si>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</si>
  <si>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</si>
  <si>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</si>
  <si>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</si>
  <si>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</si>
  <si>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</si>
  <si>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</si>
  <si>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</si>
  <si>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</si>
  <si>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</si>
  <si>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</si>
  <si>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</si>
  <si>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</si>
  <si>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</si>
  <si>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</si>
  <si>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</si>
  <si>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</si>
  <si>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</si>
  <si>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</si>
  <si>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</si>
  <si>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</si>
  <si>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</si>
  <si>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</si>
  <si>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</si>
  <si>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</si>
  <si>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</si>
  <si>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</si>
  <si>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</si>
  <si>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</si>
  <si>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</si>
  <si>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</si>
  <si>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</si>
  <si>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</si>
  <si>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</si>
  <si>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</si>
  <si>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</si>
  <si>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</si>
  <si>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</si>
  <si>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</si>
  <si>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</si>
  <si>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</si>
  <si>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</si>
  <si>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</si>
  <si>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</si>
  <si>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</si>
  <si>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</si>
  <si>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</si>
  <si>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</si>
  <si>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</si>
  <si>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</si>
  <si>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</si>
  <si>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</si>
  <si>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</si>
  <si>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</si>
  <si>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</si>
  <si>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</si>
  <si>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</si>
  <si>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</si>
  <si>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</si>
  <si>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</si>
  <si>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</si>
  <si>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</si>
  <si>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</si>
  <si>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</si>
  <si>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</si>
  <si>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</si>
  <si>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</si>
  <si>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</si>
  <si>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</si>
  <si>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</si>
  <si>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</si>
  <si>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</si>
  <si>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</si>
  <si>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</si>
  <si>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</si>
  <si>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</si>
  <si>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</si>
  <si>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</si>
  <si>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</si>
  <si>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</si>
  <si>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</si>
  <si>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</si>
  <si>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</si>
  <si>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</si>
  <si>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</si>
  <si>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</si>
  <si>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</si>
  <si>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</si>
  <si>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</si>
  <si>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</si>
  <si>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</si>
  <si>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</si>
  <si>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</si>
  <si>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</si>
  <si>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</si>
  <si>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</si>
  <si>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</si>
  <si>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</si>
  <si>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</si>
  <si>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</si>
  <si>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</si>
  <si>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</si>
  <si>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</si>
  <si>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</si>
  <si>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</si>
  <si>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</si>
  <si>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</si>
  <si>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</si>
  <si>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</si>
  <si>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</si>
  <si>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</si>
  <si>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</si>
  <si>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</si>
  <si>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</si>
  <si>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</si>
  <si>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</si>
  <si>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</si>
  <si>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</si>
  <si>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</si>
  <si>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</si>
  <si>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</si>
  <si>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</si>
  <si>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</si>
  <si>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</si>
  <si>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</si>
  <si>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</si>
  <si>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</si>
  <si>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</si>
  <si>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</si>
  <si>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</si>
  <si>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</si>
  <si>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</si>
  <si>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</si>
  <si>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</si>
  <si>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</si>
  <si>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</si>
  <si>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</si>
  <si>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</si>
  <si>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</si>
  <si>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</si>
  <si>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</si>
  <si>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</si>
  <si>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</si>
  <si>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</si>
  <si>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</si>
  <si>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</si>
  <si>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</si>
  <si>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</si>
  <si>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</si>
  <si>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</si>
  <si>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</si>
  <si>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</si>
  <si>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</si>
  <si>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</si>
  <si>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</si>
  <si>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</si>
  <si>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</si>
  <si>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</si>
  <si>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</si>
  <si>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</si>
  <si>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</si>
  <si>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</si>
  <si>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</si>
  <si>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</si>
  <si>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</si>
  <si>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</si>
  <si>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</si>
  <si>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</si>
  <si>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</si>
  <si>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</si>
  <si>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</si>
  <si>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</si>
  <si>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</si>
  <si>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</si>
  <si>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</si>
  <si>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</si>
  <si>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</si>
  <si>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</si>
  <si>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</si>
  <si>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</si>
  <si>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</si>
  <si>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</si>
  <si>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</si>
  <si>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</si>
  <si>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</si>
  <si>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</si>
  <si>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</si>
  <si>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</si>
  <si>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</si>
  <si>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</si>
  <si>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</si>
  <si>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</si>
  <si>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</si>
  <si>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</si>
  <si>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</si>
  <si>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</si>
  <si>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</si>
  <si>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</si>
  <si>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</si>
  <si>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</si>
  <si>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</si>
  <si>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</si>
  <si>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</si>
  <si>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</si>
  <si>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</si>
  <si>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</si>
  <si>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</si>
  <si>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</si>
  <si>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</si>
  <si>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</si>
  <si>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</si>
  <si>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</si>
  <si>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</si>
  <si>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</si>
  <si>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</si>
  <si>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</si>
  <si>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</si>
  <si>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</si>
  <si>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</si>
  <si>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</si>
  <si>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</si>
  <si>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</si>
  <si>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</si>
  <si>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</si>
  <si>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</si>
  <si>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</si>
  <si>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</si>
  <si>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</si>
  <si>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</si>
  <si>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</si>
  <si>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</si>
  <si>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</si>
  <si>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</si>
  <si>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</si>
  <si>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</si>
  <si>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</si>
  <si>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</si>
  <si>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</si>
  <si>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</si>
  <si>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</si>
  <si>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</si>
  <si>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</si>
  <si>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</si>
  <si>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</si>
  <si>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</si>
  <si>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</si>
  <si>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</si>
  <si>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</si>
  <si>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</si>
  <si>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</si>
  <si>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</si>
  <si>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</si>
  <si>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</si>
  <si>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</si>
  <si>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</si>
  <si>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</si>
  <si>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</si>
  <si>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</si>
  <si>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</si>
  <si>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</si>
  <si>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</si>
  <si>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</si>
  <si>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</si>
  <si>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</si>
  <si>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</si>
  <si>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</si>
  <si>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</si>
  <si>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</si>
  <si>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</si>
  <si>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</si>
  <si>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</si>
  <si>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</si>
  <si>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</si>
  <si>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</si>
  <si>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</si>
  <si>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</si>
  <si>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</si>
  <si>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</si>
  <si>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</si>
  <si>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</si>
  <si>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</si>
  <si>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</si>
  <si>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</si>
  <si>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</si>
  <si>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</si>
  <si>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</si>
  <si>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</si>
  <si>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</si>
  <si>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</si>
  <si>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</si>
  <si>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</si>
  <si>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</si>
  <si>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</si>
  <si>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</si>
  <si>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</si>
  <si>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</si>
  <si>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</si>
  <si>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</si>
  <si>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</si>
  <si>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</si>
  <si>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</si>
  <si>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</si>
  <si>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</si>
  <si>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</si>
  <si>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</si>
  <si>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</si>
  <si>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</si>
  <si>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</si>
  <si>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</si>
  <si>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</si>
  <si>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</si>
  <si>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</si>
  <si>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</si>
  <si>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</si>
  <si>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</si>
  <si>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</si>
  <si>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</si>
  <si>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</si>
  <si>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</si>
  <si>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</si>
  <si>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</si>
  <si>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</si>
  <si>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</si>
  <si>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</si>
  <si>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</si>
  <si>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</si>
  <si>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</si>
  <si>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</si>
  <si>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</si>
  <si>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</si>
  <si>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</si>
  <si>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</si>
  <si>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</si>
  <si>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</si>
  <si>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</si>
  <si>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</si>
  <si>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</si>
  <si>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</si>
  <si>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</si>
  <si>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</si>
  <si>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</si>
  <si>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</si>
  <si>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</si>
  <si>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</si>
  <si>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</si>
  <si>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</si>
  <si>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</si>
  <si>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</si>
  <si>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</si>
  <si>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</si>
  <si>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</si>
  <si>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</si>
  <si>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</si>
  <si>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</si>
  <si>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</si>
  <si>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</si>
  <si>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</si>
  <si>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</si>
  <si>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</si>
  <si>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</si>
  <si>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</si>
  <si>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</si>
  <si>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</si>
  <si>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</si>
  <si>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</si>
  <si>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</si>
  <si>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</si>
  <si>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</si>
  <si>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</si>
  <si>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</si>
  <si>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</si>
  <si>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</si>
  <si>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</si>
  <si>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</si>
  <si>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</si>
  <si>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</si>
  <si>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</si>
  <si>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</si>
  <si>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</si>
  <si>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</si>
  <si>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</si>
  <si>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</si>
  <si>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</si>
  <si>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</si>
  <si>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</si>
  <si>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</si>
  <si>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</si>
  <si>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</si>
  <si>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</si>
  <si>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</si>
  <si>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</si>
  <si>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</si>
  <si>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</si>
  <si>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</si>
  <si>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</si>
  <si>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</si>
  <si>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</si>
  <si>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</si>
  <si>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</si>
  <si>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</si>
  <si>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</si>
  <si>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</si>
  <si>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</si>
  <si>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</si>
  <si>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</si>
  <si>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</si>
  <si>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</si>
  <si>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</si>
  <si>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</si>
  <si>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</si>
  <si>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</si>
  <si>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</si>
  <si>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</si>
  <si>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</si>
  <si>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</si>
  <si>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</si>
  <si>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</si>
  <si>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</si>
  <si>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</si>
  <si>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</si>
  <si>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</si>
  <si>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</si>
  <si>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</si>
  <si>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</si>
  <si>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</si>
  <si>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</si>
  <si>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</si>
  <si>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200 P3 sheet  i.e 10,400 SFT ducting</t>
  </si>
  <si>
    <t>(CHQ Rec from Total in BAH Payment rec on 16 Dec 23)</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</si>
  <si>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</si>
  <si>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</si>
  <si>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</si>
  <si>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</si>
  <si>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</si>
  <si>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</si>
  <si>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</si>
  <si>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</si>
  <si>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</si>
  <si>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</si>
  <si>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</si>
  <si>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</si>
  <si>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</si>
  <si>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</si>
  <si>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</si>
  <si>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</si>
  <si>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</si>
  <si>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</si>
  <si>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</si>
  <si>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</si>
  <si>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</si>
  <si>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</si>
  <si>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</si>
  <si>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</si>
  <si>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</si>
  <si>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</si>
  <si>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</si>
  <si>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</si>
  <si>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</si>
  <si>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</si>
  <si>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</si>
  <si>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</si>
  <si>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</si>
  <si>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</si>
  <si>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</si>
  <si>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</si>
  <si>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</si>
  <si>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</si>
  <si>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</si>
  <si>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</si>
  <si>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</si>
  <si>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</si>
  <si>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</si>
  <si>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</si>
  <si>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</si>
  <si>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</si>
  <si>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</si>
  <si>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</si>
  <si>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</si>
  <si>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</si>
  <si>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</si>
  <si>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</si>
  <si>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</si>
  <si>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</si>
  <si>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</si>
  <si>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</si>
  <si>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</si>
  <si>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</si>
  <si>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</si>
  <si>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</si>
  <si>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</si>
  <si>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</si>
  <si>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</si>
  <si>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</si>
  <si>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</si>
  <si>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</si>
  <si>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</si>
  <si>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</si>
  <si>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</si>
  <si>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</si>
  <si>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</si>
  <si>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</si>
  <si>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</si>
  <si>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</si>
  <si>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</si>
  <si>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</si>
  <si>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</si>
  <si>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</si>
  <si>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</si>
  <si>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</si>
  <si>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</si>
  <si>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</si>
  <si>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</si>
  <si>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</si>
  <si>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</si>
  <si>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</si>
  <si>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</si>
  <si>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</si>
  <si>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</si>
  <si>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</si>
  <si>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</si>
  <si>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</si>
  <si>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</si>
  <si>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</si>
  <si>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</si>
  <si>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</si>
  <si>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</si>
  <si>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</si>
  <si>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</si>
  <si>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</si>
  <si>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</si>
  <si>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</si>
  <si>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</si>
  <si>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</si>
  <si>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</si>
  <si>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</si>
  <si>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</si>
  <si>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</si>
  <si>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</si>
  <si>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</si>
  <si>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</si>
  <si>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</si>
  <si>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</si>
  <si>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</si>
  <si>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</si>
  <si>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</si>
  <si>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</si>
  <si>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</si>
  <si>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</si>
  <si>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</si>
  <si>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</si>
  <si>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</si>
  <si>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</si>
  <si>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</si>
  <si>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</si>
  <si>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</si>
  <si>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</si>
  <si>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</si>
  <si>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</si>
  <si>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</si>
  <si>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</si>
  <si>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</si>
  <si>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</si>
  <si>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</si>
  <si>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</si>
  <si>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</si>
  <si>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</si>
  <si>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</si>
  <si>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Received retention amount  (TO BE CHECKED)</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</si>
  <si>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</si>
  <si>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</si>
  <si>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</si>
  <si>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</si>
  <si>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</si>
  <si>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</si>
  <si>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</si>
  <si>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</si>
  <si>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</si>
  <si>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</si>
  <si>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</si>
  <si>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</si>
  <si>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</si>
  <si>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</si>
  <si>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</si>
  <si>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</si>
  <si>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</si>
  <si>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</si>
  <si>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</si>
  <si>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</si>
  <si>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</si>
  <si>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</si>
  <si>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</si>
  <si>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</si>
  <si>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</si>
  <si>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</si>
  <si>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</si>
  <si>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</si>
  <si>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</si>
  <si>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</si>
  <si>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</si>
  <si>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</si>
  <si>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</si>
  <si>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</si>
  <si>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</si>
  <si>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</si>
  <si>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</si>
  <si>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</si>
  <si>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</si>
  <si>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</si>
  <si>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</si>
  <si>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</si>
  <si>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</si>
  <si>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</si>
  <si>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</si>
  <si>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</si>
  <si>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</si>
  <si>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</si>
  <si>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</si>
  <si>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</si>
  <si>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</si>
  <si>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</si>
  <si>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</si>
  <si>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</si>
  <si>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</si>
  <si>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</si>
  <si>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</si>
  <si>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</si>
  <si>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</si>
  <si>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</si>
  <si>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</si>
  <si>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</si>
  <si>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</si>
  <si>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</si>
  <si>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</si>
  <si>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</si>
  <si>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</si>
  <si>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</si>
  <si>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</si>
  <si>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</si>
  <si>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</si>
  <si>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</si>
  <si>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</si>
  <si>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</si>
  <si>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</si>
  <si>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</si>
  <si>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</si>
  <si>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</si>
  <si>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</si>
  <si>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</si>
  <si>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</si>
  <si>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</si>
  <si>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</si>
  <si>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</si>
  <si>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</si>
  <si>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</si>
  <si>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</si>
  <si>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</si>
  <si>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</si>
  <si>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</si>
  <si>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</si>
  <si>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</si>
  <si>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</si>
  <si>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</si>
  <si>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</si>
  <si>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</si>
  <si>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</si>
  <si>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</si>
  <si>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</si>
  <si>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</si>
  <si>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</si>
  <si>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</si>
  <si>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</si>
  <si>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</si>
  <si>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</si>
  <si>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</si>
  <si>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</si>
  <si>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Food court hydery</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</si>
  <si>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</si>
  <si>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</si>
  <si>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</si>
  <si>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</si>
  <si>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</si>
  <si>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</si>
  <si>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</si>
  <si>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</si>
  <si>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</si>
  <si>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</si>
  <si>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</si>
  <si>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</si>
  <si>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</si>
  <si>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</si>
  <si>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</si>
  <si>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</si>
  <si>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</si>
  <si>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</si>
  <si>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</si>
  <si>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</si>
  <si>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</si>
  <si>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</si>
  <si>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</si>
  <si>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</si>
  <si>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</si>
  <si>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</si>
  <si>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</si>
  <si>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</si>
  <si>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</si>
  <si>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</si>
  <si>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</si>
  <si>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</si>
  <si>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</si>
  <si>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</si>
  <si>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</si>
  <si>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</si>
  <si>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</si>
  <si>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</si>
  <si>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</si>
  <si>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</si>
  <si>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</si>
  <si>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</si>
  <si>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</si>
  <si>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</si>
  <si>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</si>
  <si>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</si>
  <si>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</si>
  <si>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</si>
  <si>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</si>
  <si>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</si>
  <si>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</si>
  <si>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</si>
  <si>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</si>
  <si>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</si>
  <si>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</si>
  <si>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</si>
  <si>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</si>
  <si>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</si>
  <si>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</si>
  <si>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</si>
  <si>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</si>
  <si>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</si>
  <si>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</si>
  <si>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</si>
  <si>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</si>
  <si>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</si>
  <si>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</si>
  <si>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</si>
  <si>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</si>
  <si>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</si>
  <si>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</si>
  <si>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Chiller card repaired from M. ILYAS &amp; sons by Rafay for Bank Al falah</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</si>
  <si>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</si>
  <si>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</si>
  <si>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</si>
  <si>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</si>
  <si>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</si>
  <si>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</si>
  <si>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</si>
  <si>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</si>
  <si>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</si>
  <si>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</si>
  <si>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</si>
  <si>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Operation and maintenance charges Dec 24 (Received from Client NASTP given to BH)</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</si>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</sst>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388">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70" fillId="6" borderId="1" xfId="0" applyFont="1" applyFill="1" applyBorder="1" applyAlignment="1">
      <alignment vertical="center"/>
    </xf>
    <xf numFmtId="0" fontId="20" fillId="0" borderId="8" xfId="0" applyFont="1" applyBorder="1" applyAlignment="1">
      <alignment horizontal="left" indent="1"/>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3" fillId="0" borderId="19" xfId="0" applyFont="1" applyBorder="1" applyAlignment="1">
      <alignment horizontal="center" vertical="center" wrapText="1"/>
    </xf>
    <xf numFmtId="0" fontId="8" fillId="0" borderId="19" xfId="0" applyFont="1" applyBorder="1" applyAlignment="1">
      <alignment horizontal="left" vertical="center"/>
    </xf>
    <xf numFmtId="0" fontId="8" fillId="0" borderId="22" xfId="0" applyFont="1" applyBorder="1" applyAlignment="1">
      <alignment horizontal="left"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3">
    <cellStyle name="Comma" xfId="1" builtinId="3"/>
    <cellStyle name="Hyperlink" xfId="2" builtinId="8"/>
    <cellStyle name="Normal" xfId="0" builtinId="0"/>
  </cellStyles>
  <dxfs count="681">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color rgb="FF9C0006"/>
      </font>
      <fill>
        <patternFill>
          <bgColor rgb="FFFFC7CE"/>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29-Feb-24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50.508819444447" createdVersion="5" refreshedVersion="8" minRefreshableVersion="3" recordCount="4123" xr:uid="{00000000-000A-0000-FFFF-FFFF2F000000}">
  <cacheSource type="worksheet">
    <worksheetSource ref="A1:H5508" sheet="Supplier"/>
  </cacheSource>
  <cacheFields count="8">
    <cacheField name="Date" numFmtId="0">
      <sharedItems containsNonDate="0" containsDate="1" containsString="0" containsBlank="1" minDate="2015-11-24T00:00:00" maxDate="2024-02-28T00:00:00" count="1333">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4">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Food court hydery"/>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Zara Engineers"/>
        <s v="Habib insulation"/>
        <s v="De Creator"/>
        <s v="Mehran Engineering"/>
        <s v="Build pro"/>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51.645145949071" createdVersion="5" refreshedVersion="8" minRefreshableVersion="3" recordCount="18727" xr:uid="{00000000-000A-0000-FFFF-FFFF2E000000}">
  <cacheSource type="worksheet">
    <worksheetSource ref="A1:H19655" sheet="Posting"/>
  </cacheSource>
  <cacheFields count="8">
    <cacheField name="Date" numFmtId="0">
      <sharedItems containsDate="1" containsBlank="1" containsMixedTypes="1" minDate="2013-12-15T00:00:00" maxDate="2024-03-01T00:00:00" count="2277">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2T00:00:00"/>
        <d v="2024-01-03T00:00:00"/>
        <d v="2024-01-04T00:00:00"/>
        <d v="2024-01-05T00:00:00"/>
        <d v="2024-01-06T00:00:00"/>
        <d v="2024-01-10T00:00:00"/>
        <d v="2024-01-09T00:00:00"/>
        <d v="2024-01-12T00:00:00"/>
        <d v="2024-01-13T00:00:00"/>
        <d v="2024-01-15T00:00:00"/>
        <d v="2024-01-21T00:00:00"/>
        <d v="2023-12-13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4-01-01T00:00:00"/>
        <d v="2024-01-02T00:00:00"/>
        <d v="2024-01-08T00:00:00"/>
        <d v="2024-01-11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m/>
        <d v="2024-02-29T00:00:00"/>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35">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Various sites"/>
        <s v="BAF Maintenance"/>
        <s v="Bahria project"/>
        <s v="Engro 3rd &amp; 8th Floor"/>
        <s v="Zameer Sahab home"/>
        <s v="KEENU office"/>
        <s v="o/m nueplex" u="1"/>
        <s v="engro" u="1"/>
        <s v="New Building Jameel baig" u="1"/>
        <s v="new building" u="1"/>
        <s v="new building jameel" u="1"/>
        <s v="food court hydery" u="1"/>
        <s v="3rd floor" u="1"/>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62">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Office Tower"/>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720"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hiller card repaired from M. ILYAS &amp; sons by Rafay for Bank Al falah"/>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TO BE CHECKED)"/>
        <s v="Received O/M Dec 23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4 (Received from Client NASTP given to BH)"/>
        <s v="received in acc of from BAF 10 floor but actually rec from J.B Interor care off Jaffar brother (This payment online to Thumb international in acc of S. Abdur Rehman ahmed acc in engro deal)"/>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8">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23">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1"/>
    <m/>
    <n v="14010"/>
    <m/>
    <n v="14010"/>
    <m/>
  </r>
  <r>
    <x v="12"/>
    <x v="1"/>
    <x v="1"/>
    <m/>
    <n v="10045"/>
    <m/>
    <n v="10045"/>
    <m/>
  </r>
  <r>
    <x v="12"/>
    <x v="8"/>
    <x v="1"/>
    <m/>
    <n v="65000"/>
    <m/>
    <n v="65000"/>
    <m/>
  </r>
  <r>
    <x v="12"/>
    <x v="0"/>
    <x v="0"/>
    <m/>
    <m/>
    <n v="1500"/>
    <n v="-1500"/>
    <m/>
  </r>
  <r>
    <x v="12"/>
    <x v="0"/>
    <x v="3"/>
    <n v="271"/>
    <n v="3302"/>
    <m/>
    <n v="3302"/>
    <m/>
  </r>
  <r>
    <x v="13"/>
    <x v="4"/>
    <x v="3"/>
    <n v="319"/>
    <n v="1980"/>
    <m/>
    <n v="1980"/>
    <m/>
  </r>
  <r>
    <x v="14"/>
    <x v="0"/>
    <x v="4"/>
    <n v="6642"/>
    <n v="39200"/>
    <m/>
    <n v="39200"/>
    <m/>
  </r>
  <r>
    <x v="15"/>
    <x v="0"/>
    <x v="4"/>
    <n v="6643"/>
    <n v="39200"/>
    <m/>
    <n v="39200"/>
    <m/>
  </r>
  <r>
    <x v="16"/>
    <x v="1"/>
    <x v="1"/>
    <n v="177"/>
    <n v="42350"/>
    <m/>
    <n v="42350"/>
    <s v="Paid by cheque from UEP &amp; Gets pharma advnve from total construction"/>
  </r>
  <r>
    <x v="17"/>
    <x v="0"/>
    <x v="0"/>
    <m/>
    <m/>
    <n v="1000047"/>
    <n v="-1000047"/>
    <m/>
  </r>
  <r>
    <x v="17"/>
    <x v="0"/>
    <x v="4"/>
    <m/>
    <m/>
    <n v="300000"/>
    <n v="-300000"/>
    <m/>
  </r>
  <r>
    <x v="18"/>
    <x v="1"/>
    <x v="1"/>
    <n v="184"/>
    <n v="18371"/>
    <m/>
    <n v="18371"/>
    <m/>
  </r>
  <r>
    <x v="19"/>
    <x v="0"/>
    <x v="1"/>
    <m/>
    <n v="7547"/>
    <m/>
    <n v="7547"/>
    <m/>
  </r>
  <r>
    <x v="20"/>
    <x v="0"/>
    <x v="4"/>
    <n v="6733"/>
    <n v="39200"/>
    <m/>
    <n v="39200"/>
    <m/>
  </r>
  <r>
    <x v="21"/>
    <x v="0"/>
    <x v="2"/>
    <n v="821"/>
    <n v="34229"/>
    <m/>
    <n v="34229"/>
    <m/>
  </r>
  <r>
    <x v="22"/>
    <x v="8"/>
    <x v="1"/>
    <m/>
    <m/>
    <n v="65000"/>
    <n v="-65000"/>
    <m/>
  </r>
  <r>
    <x v="23"/>
    <x v="0"/>
    <x v="3"/>
    <m/>
    <m/>
    <n v="52000"/>
    <n v="-52000"/>
    <m/>
  </r>
  <r>
    <x v="23"/>
    <x v="2"/>
    <x v="3"/>
    <m/>
    <m/>
    <n v="17500"/>
    <n v="-17500"/>
    <m/>
  </r>
  <r>
    <x v="23"/>
    <x v="6"/>
    <x v="3"/>
    <m/>
    <m/>
    <n v="7000"/>
    <n v="-7000"/>
    <m/>
  </r>
  <r>
    <x v="23"/>
    <x v="4"/>
    <x v="3"/>
    <m/>
    <m/>
    <n v="22029"/>
    <n v="-22029"/>
    <s v="Rec from shaaf office paid to iqbal sons directly"/>
  </r>
  <r>
    <x v="23"/>
    <x v="7"/>
    <x v="3"/>
    <m/>
    <m/>
    <n v="1471"/>
    <n v="-1471"/>
    <m/>
  </r>
  <r>
    <x v="24"/>
    <x v="0"/>
    <x v="4"/>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4"/>
    <n v="6802"/>
    <n v="39200"/>
    <m/>
    <n v="39200"/>
    <m/>
  </r>
  <r>
    <x v="26"/>
    <x v="3"/>
    <x v="2"/>
    <n v="867"/>
    <n v="6827"/>
    <m/>
    <n v="6827"/>
    <m/>
  </r>
  <r>
    <x v="27"/>
    <x v="0"/>
    <x v="0"/>
    <n v="13063"/>
    <n v="276000"/>
    <m/>
    <n v="276000"/>
    <m/>
  </r>
  <r>
    <x v="27"/>
    <x v="9"/>
    <x v="0"/>
    <n v="34392"/>
    <n v="184000"/>
    <m/>
    <n v="184000"/>
    <m/>
  </r>
  <r>
    <x v="27"/>
    <x v="9"/>
    <x v="0"/>
    <n v="34432"/>
    <n v="9364"/>
    <m/>
    <n v="9364"/>
    <m/>
  </r>
  <r>
    <x v="27"/>
    <x v="9"/>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4"/>
    <n v="6911"/>
    <n v="39200"/>
    <m/>
    <n v="39200"/>
    <m/>
  </r>
  <r>
    <x v="40"/>
    <x v="0"/>
    <x v="4"/>
    <n v="6880"/>
    <n v="39200"/>
    <m/>
    <n v="39200"/>
    <m/>
  </r>
  <r>
    <x v="41"/>
    <x v="1"/>
    <x v="4"/>
    <n v="7001"/>
    <n v="18300"/>
    <m/>
    <n v="18300"/>
    <m/>
  </r>
  <r>
    <x v="42"/>
    <x v="10"/>
    <x v="4"/>
    <n v="7022"/>
    <n v="42800"/>
    <m/>
    <n v="42800"/>
    <m/>
  </r>
  <r>
    <x v="34"/>
    <x v="0"/>
    <x v="4"/>
    <n v="7047"/>
    <n v="16000"/>
    <m/>
    <n v="16000"/>
    <m/>
  </r>
  <r>
    <x v="43"/>
    <x v="0"/>
    <x v="4"/>
    <n v="11563"/>
    <n v="1710"/>
    <m/>
    <n v="1710"/>
    <m/>
  </r>
  <r>
    <x v="33"/>
    <x v="0"/>
    <x v="4"/>
    <n v="11500"/>
    <n v="1200"/>
    <m/>
    <n v="1200"/>
    <m/>
  </r>
  <r>
    <x v="44"/>
    <x v="3"/>
    <x v="1"/>
    <n v="242"/>
    <n v="7200"/>
    <m/>
    <n v="7200"/>
    <m/>
  </r>
  <r>
    <x v="39"/>
    <x v="0"/>
    <x v="3"/>
    <n v="9254"/>
    <n v="12164"/>
    <m/>
    <n v="12164"/>
    <m/>
  </r>
  <r>
    <x v="44"/>
    <x v="0"/>
    <x v="3"/>
    <n v="9644"/>
    <n v="13906"/>
    <m/>
    <n v="13906"/>
    <m/>
  </r>
  <r>
    <x v="45"/>
    <x v="0"/>
    <x v="2"/>
    <n v="990"/>
    <n v="9594"/>
    <m/>
    <n v="9594"/>
    <m/>
  </r>
  <r>
    <x v="46"/>
    <x v="10"/>
    <x v="1"/>
    <n v="246"/>
    <n v="12500"/>
    <m/>
    <n v="12500"/>
    <m/>
  </r>
  <r>
    <x v="47"/>
    <x v="0"/>
    <x v="2"/>
    <n v="1004"/>
    <n v="9543"/>
    <m/>
    <n v="9543"/>
    <m/>
  </r>
  <r>
    <x v="44"/>
    <x v="3"/>
    <x v="2"/>
    <n v="1018"/>
    <n v="5928"/>
    <m/>
    <n v="5928"/>
    <m/>
  </r>
  <r>
    <x v="48"/>
    <x v="1"/>
    <x v="1"/>
    <m/>
    <m/>
    <n v="72650"/>
    <n v="-72650"/>
    <m/>
  </r>
  <r>
    <x v="48"/>
    <x v="2"/>
    <x v="1"/>
    <m/>
    <m/>
    <n v="16709"/>
    <n v="-16709"/>
    <m/>
  </r>
  <r>
    <x v="48"/>
    <x v="0"/>
    <x v="1"/>
    <m/>
    <m/>
    <n v="10641"/>
    <n v="-10641"/>
    <m/>
  </r>
  <r>
    <x v="49"/>
    <x v="5"/>
    <x v="3"/>
    <m/>
    <m/>
    <n v="30677"/>
    <n v="-30677"/>
    <m/>
  </r>
  <r>
    <x v="49"/>
    <x v="3"/>
    <x v="3"/>
    <m/>
    <m/>
    <n v="30000"/>
    <n v="-30000"/>
    <m/>
  </r>
  <r>
    <x v="49"/>
    <x v="0"/>
    <x v="3"/>
    <m/>
    <m/>
    <n v="39323"/>
    <n v="-39323"/>
    <m/>
  </r>
  <r>
    <x v="50"/>
    <x v="10"/>
    <x v="4"/>
    <n v="44729"/>
    <n v="2200"/>
    <m/>
    <n v="2200"/>
    <m/>
  </r>
  <r>
    <x v="51"/>
    <x v="0"/>
    <x v="2"/>
    <n v="1049"/>
    <n v="17671"/>
    <m/>
    <n v="17671"/>
    <m/>
  </r>
  <r>
    <x v="52"/>
    <x v="3"/>
    <x v="2"/>
    <n v="1033"/>
    <n v="17512"/>
    <m/>
    <n v="17512"/>
    <m/>
  </r>
  <r>
    <x v="52"/>
    <x v="0"/>
    <x v="4"/>
    <n v="7110"/>
    <n v="75800"/>
    <m/>
    <n v="75800"/>
    <m/>
  </r>
  <r>
    <x v="52"/>
    <x v="10"/>
    <x v="4"/>
    <n v="7116"/>
    <n v="56300"/>
    <m/>
    <n v="56300"/>
    <m/>
  </r>
  <r>
    <x v="53"/>
    <x v="7"/>
    <x v="4"/>
    <n v="7156"/>
    <n v="9360"/>
    <m/>
    <n v="9360"/>
    <m/>
  </r>
  <r>
    <x v="54"/>
    <x v="10"/>
    <x v="4"/>
    <n v="7166"/>
    <n v="42000"/>
    <m/>
    <n v="42000"/>
    <m/>
  </r>
  <r>
    <x v="55"/>
    <x v="11"/>
    <x v="0"/>
    <n v="13346"/>
    <n v="35250"/>
    <m/>
    <n v="35250"/>
    <s v="Paid Rs: 1,044,769"/>
  </r>
  <r>
    <x v="55"/>
    <x v="11"/>
    <x v="0"/>
    <n v="13311"/>
    <n v="169650"/>
    <m/>
    <n v="169650"/>
    <m/>
  </r>
  <r>
    <x v="55"/>
    <x v="12"/>
    <x v="0"/>
    <n v="13406"/>
    <n v="49500"/>
    <m/>
    <n v="49500"/>
    <m/>
  </r>
  <r>
    <x v="55"/>
    <x v="13"/>
    <x v="0"/>
    <s v="Q # 2707"/>
    <n v="1183000"/>
    <m/>
    <n v="1183000"/>
    <m/>
  </r>
  <r>
    <x v="55"/>
    <x v="13"/>
    <x v="0"/>
    <s v="Q # 8844"/>
    <n v="1342080"/>
    <m/>
    <n v="1342080"/>
    <m/>
  </r>
  <r>
    <x v="55"/>
    <x v="0"/>
    <x v="0"/>
    <s v="Q # 2727"/>
    <n v="217691"/>
    <m/>
    <n v="217691"/>
    <m/>
  </r>
  <r>
    <x v="55"/>
    <x v="0"/>
    <x v="0"/>
    <n v="13133"/>
    <n v="769500"/>
    <m/>
    <n v="769500"/>
    <m/>
  </r>
  <r>
    <x v="56"/>
    <x v="0"/>
    <x v="0"/>
    <m/>
    <m/>
    <n v="285529"/>
    <n v="-285529"/>
    <m/>
  </r>
  <r>
    <x v="56"/>
    <x v="11"/>
    <x v="0"/>
    <m/>
    <m/>
    <n v="359790"/>
    <n v="-359790"/>
    <m/>
  </r>
  <r>
    <x v="56"/>
    <x v="1"/>
    <x v="0"/>
    <m/>
    <m/>
    <n v="31500"/>
    <n v="-31500"/>
    <m/>
  </r>
  <r>
    <x v="56"/>
    <x v="12"/>
    <x v="0"/>
    <m/>
    <m/>
    <n v="27990"/>
    <n v="-27990"/>
    <m/>
  </r>
  <r>
    <x v="56"/>
    <x v="3"/>
    <x v="0"/>
    <m/>
    <m/>
    <n v="260500"/>
    <n v="-260500"/>
    <s v="Received from Shaaf office electro Line"/>
  </r>
  <r>
    <x v="56"/>
    <x v="14"/>
    <x v="0"/>
    <m/>
    <m/>
    <n v="79460"/>
    <n v="-79460"/>
    <s v="Received from Shaaf office electro Line"/>
  </r>
  <r>
    <x v="57"/>
    <x v="13"/>
    <x v="2"/>
    <n v="1062"/>
    <n v="215595"/>
    <m/>
    <n v="215595"/>
    <s v="Received from Shaaf office electro Line"/>
  </r>
  <r>
    <x v="58"/>
    <x v="0"/>
    <x v="2"/>
    <n v="1113"/>
    <n v="150603"/>
    <m/>
    <n v="150603"/>
    <m/>
  </r>
  <r>
    <x v="59"/>
    <x v="10"/>
    <x v="4"/>
    <n v="7233"/>
    <n v="28800"/>
    <m/>
    <n v="28800"/>
    <m/>
  </r>
  <r>
    <x v="57"/>
    <x v="1"/>
    <x v="4"/>
    <n v="7178"/>
    <n v="20850"/>
    <m/>
    <n v="20850"/>
    <m/>
  </r>
  <r>
    <x v="60"/>
    <x v="10"/>
    <x v="4"/>
    <n v="7258"/>
    <n v="32800"/>
    <m/>
    <n v="32800"/>
    <m/>
  </r>
  <r>
    <x v="60"/>
    <x v="10"/>
    <x v="4"/>
    <n v="11729"/>
    <n v="2200"/>
    <m/>
    <n v="2200"/>
    <m/>
  </r>
  <r>
    <x v="61"/>
    <x v="0"/>
    <x v="3"/>
    <n v="9830"/>
    <n v="456"/>
    <m/>
    <n v="456"/>
    <m/>
  </r>
  <r>
    <x v="62"/>
    <x v="0"/>
    <x v="3"/>
    <n v="10514"/>
    <n v="18825"/>
    <m/>
    <n v="18825"/>
    <m/>
  </r>
  <r>
    <x v="63"/>
    <x v="0"/>
    <x v="3"/>
    <n v="10376"/>
    <n v="6578"/>
    <m/>
    <n v="6578"/>
    <m/>
  </r>
  <r>
    <x v="64"/>
    <x v="7"/>
    <x v="4"/>
    <m/>
    <m/>
    <n v="9360"/>
    <n v="-9360"/>
    <m/>
  </r>
  <r>
    <x v="64"/>
    <x v="1"/>
    <x v="4"/>
    <m/>
    <m/>
    <n v="41050"/>
    <n v="-41050"/>
    <m/>
  </r>
  <r>
    <x v="64"/>
    <x v="15"/>
    <x v="4"/>
    <m/>
    <m/>
    <n v="149590"/>
    <n v="-149590"/>
    <m/>
  </r>
  <r>
    <x v="65"/>
    <x v="0"/>
    <x v="4"/>
    <n v="7322"/>
    <n v="33900"/>
    <m/>
    <n v="33900"/>
    <m/>
  </r>
  <r>
    <x v="66"/>
    <x v="0"/>
    <x v="1"/>
    <n v="285"/>
    <n v="12848"/>
    <m/>
    <n v="12848"/>
    <m/>
  </r>
  <r>
    <x v="67"/>
    <x v="0"/>
    <x v="4"/>
    <s v="V # 018"/>
    <m/>
    <n v="45600"/>
    <n v="-45600"/>
    <m/>
  </r>
  <r>
    <x v="67"/>
    <x v="15"/>
    <x v="4"/>
    <s v="V # 018"/>
    <m/>
    <n v="24400"/>
    <n v="-24400"/>
    <s v="Discount"/>
  </r>
  <r>
    <x v="67"/>
    <x v="15"/>
    <x v="4"/>
    <s v="V # 018"/>
    <m/>
    <n v="30000"/>
    <n v="-30000"/>
    <m/>
  </r>
  <r>
    <x v="68"/>
    <x v="14"/>
    <x v="4"/>
    <n v="7302"/>
    <n v="34550"/>
    <m/>
    <n v="34550"/>
    <m/>
  </r>
  <r>
    <x v="68"/>
    <x v="10"/>
    <x v="4"/>
    <n v="7306"/>
    <n v="32800"/>
    <m/>
    <n v="32800"/>
    <m/>
  </r>
  <r>
    <x v="66"/>
    <x v="14"/>
    <x v="4"/>
    <n v="7360"/>
    <n v="22650"/>
    <m/>
    <n v="22650"/>
    <m/>
  </r>
  <r>
    <x v="64"/>
    <x v="0"/>
    <x v="4"/>
    <n v="11882"/>
    <n v="3300"/>
    <m/>
    <n v="3300"/>
    <m/>
  </r>
  <r>
    <x v="69"/>
    <x v="0"/>
    <x v="2"/>
    <n v="1143"/>
    <n v="32204"/>
    <m/>
    <n v="32204"/>
    <m/>
  </r>
  <r>
    <x v="70"/>
    <x v="14"/>
    <x v="4"/>
    <n v="7393"/>
    <n v="7100"/>
    <m/>
    <n v="7100"/>
    <m/>
  </r>
  <r>
    <x v="70"/>
    <x v="14"/>
    <x v="4"/>
    <n v="11923"/>
    <n v="3300"/>
    <m/>
    <n v="3300"/>
    <m/>
  </r>
  <r>
    <x v="71"/>
    <x v="14"/>
    <x v="4"/>
    <n v="11932"/>
    <n v="9000"/>
    <m/>
    <n v="9000"/>
    <m/>
  </r>
  <r>
    <x v="72"/>
    <x v="0"/>
    <x v="4"/>
    <n v="11949"/>
    <n v="18000"/>
    <m/>
    <n v="18000"/>
    <m/>
  </r>
  <r>
    <x v="73"/>
    <x v="0"/>
    <x v="4"/>
    <n v="7479"/>
    <n v="21800"/>
    <m/>
    <n v="21800"/>
    <m/>
  </r>
  <r>
    <x v="74"/>
    <x v="0"/>
    <x v="4"/>
    <n v="7558"/>
    <n v="16800"/>
    <m/>
    <n v="16800"/>
    <m/>
  </r>
  <r>
    <x v="75"/>
    <x v="3"/>
    <x v="1"/>
    <m/>
    <m/>
    <n v="23060"/>
    <n v="-23060"/>
    <m/>
  </r>
  <r>
    <x v="75"/>
    <x v="0"/>
    <x v="1"/>
    <m/>
    <m/>
    <n v="26940"/>
    <n v="-26940"/>
    <m/>
  </r>
  <r>
    <x v="76"/>
    <x v="16"/>
    <x v="4"/>
    <n v="7565"/>
    <n v="60850"/>
    <m/>
    <n v="60850"/>
    <m/>
  </r>
  <r>
    <x v="77"/>
    <x v="0"/>
    <x v="2"/>
    <n v="1211"/>
    <n v="40717"/>
    <m/>
    <n v="40717"/>
    <m/>
  </r>
  <r>
    <x v="78"/>
    <x v="12"/>
    <x v="2"/>
    <n v="6"/>
    <n v="11240"/>
    <m/>
    <n v="11240"/>
    <m/>
  </r>
  <r>
    <x v="79"/>
    <x v="0"/>
    <x v="4"/>
    <n v="7586"/>
    <n v="13550"/>
    <m/>
    <n v="13550"/>
    <m/>
  </r>
  <r>
    <x v="80"/>
    <x v="0"/>
    <x v="2"/>
    <n v="23"/>
    <n v="124609"/>
    <m/>
    <n v="124609"/>
    <m/>
  </r>
  <r>
    <x v="81"/>
    <x v="13"/>
    <x v="0"/>
    <n v="7182"/>
    <n v="375580"/>
    <m/>
    <n v="375580"/>
    <m/>
  </r>
  <r>
    <x v="70"/>
    <x v="13"/>
    <x v="0"/>
    <n v="7197"/>
    <n v="10236"/>
    <m/>
    <n v="10236"/>
    <m/>
  </r>
  <r>
    <x v="55"/>
    <x v="11"/>
    <x v="0"/>
    <n v="7150"/>
    <n v="15000"/>
    <m/>
    <n v="15000"/>
    <m/>
  </r>
  <r>
    <x v="55"/>
    <x v="11"/>
    <x v="0"/>
    <n v="7148"/>
    <n v="344790"/>
    <m/>
    <n v="344790"/>
    <m/>
  </r>
  <r>
    <x v="55"/>
    <x v="1"/>
    <x v="0"/>
    <n v="7146"/>
    <n v="31500"/>
    <m/>
    <n v="31500"/>
    <m/>
  </r>
  <r>
    <x v="55"/>
    <x v="12"/>
    <x v="0"/>
    <n v="7145"/>
    <n v="27990"/>
    <m/>
    <n v="27990"/>
    <m/>
  </r>
  <r>
    <x v="55"/>
    <x v="0"/>
    <x v="0"/>
    <n v="7144"/>
    <n v="56100"/>
    <m/>
    <n v="56100"/>
    <m/>
  </r>
  <r>
    <x v="55"/>
    <x v="0"/>
    <x v="0"/>
    <n v="7143"/>
    <n v="23018"/>
    <m/>
    <n v="23018"/>
    <m/>
  </r>
  <r>
    <x v="55"/>
    <x v="0"/>
    <x v="0"/>
    <n v="7142"/>
    <n v="120000"/>
    <m/>
    <n v="120000"/>
    <m/>
  </r>
  <r>
    <x v="55"/>
    <x v="0"/>
    <x v="0"/>
    <n v="7141"/>
    <n v="80475"/>
    <m/>
    <n v="80475"/>
    <m/>
  </r>
  <r>
    <x v="55"/>
    <x v="14"/>
    <x v="0"/>
    <n v="7140"/>
    <n v="79460"/>
    <m/>
    <n v="79460"/>
    <m/>
  </r>
  <r>
    <x v="55"/>
    <x v="3"/>
    <x v="0"/>
    <n v="7139"/>
    <n v="260500"/>
    <m/>
    <n v="260500"/>
    <m/>
  </r>
  <r>
    <x v="55"/>
    <x v="0"/>
    <x v="0"/>
    <n v="7137"/>
    <n v="5936"/>
    <m/>
    <n v="5936"/>
    <m/>
  </r>
  <r>
    <x v="82"/>
    <x v="13"/>
    <x v="0"/>
    <m/>
    <m/>
    <n v="2200000"/>
    <n v="-2200000"/>
    <s v="Paid by JPMC receiving"/>
  </r>
  <r>
    <x v="83"/>
    <x v="13"/>
    <x v="0"/>
    <m/>
    <m/>
    <n v="500000"/>
    <n v="-500000"/>
    <s v="Paid by tabba heart adv rec from total construction"/>
  </r>
  <r>
    <x v="83"/>
    <x v="0"/>
    <x v="0"/>
    <m/>
    <m/>
    <n v="1022522"/>
    <n v="-1022522"/>
    <s v="Paid by Allied Engg adv "/>
  </r>
  <r>
    <x v="83"/>
    <x v="11"/>
    <x v="1"/>
    <n v="48"/>
    <n v="65244"/>
    <m/>
    <n v="65244"/>
    <m/>
  </r>
  <r>
    <x v="84"/>
    <x v="17"/>
    <x v="4"/>
    <n v="7698"/>
    <n v="39400"/>
    <m/>
    <n v="39400"/>
    <m/>
  </r>
  <r>
    <x v="84"/>
    <x v="3"/>
    <x v="2"/>
    <m/>
    <m/>
    <n v="96534"/>
    <n v="-96534"/>
    <s v="Paid Rs: 400,000  to islamuddin chq # 01287344"/>
  </r>
  <r>
    <x v="84"/>
    <x v="1"/>
    <x v="2"/>
    <m/>
    <m/>
    <n v="5996"/>
    <n v="-5996"/>
    <m/>
  </r>
  <r>
    <x v="84"/>
    <x v="13"/>
    <x v="2"/>
    <m/>
    <m/>
    <n v="254657"/>
    <n v="-254657"/>
    <m/>
  </r>
  <r>
    <x v="84"/>
    <x v="0"/>
    <x v="2"/>
    <m/>
    <m/>
    <n v="42813"/>
    <n v="-42813"/>
    <m/>
  </r>
  <r>
    <x v="75"/>
    <x v="14"/>
    <x v="4"/>
    <m/>
    <n v="5040"/>
    <m/>
    <n v="5040"/>
    <m/>
  </r>
  <r>
    <x v="78"/>
    <x v="18"/>
    <x v="3"/>
    <m/>
    <n v="50141"/>
    <m/>
    <n v="50141"/>
    <m/>
  </r>
  <r>
    <x v="85"/>
    <x v="18"/>
    <x v="3"/>
    <m/>
    <n v="1000"/>
    <m/>
    <n v="1000"/>
    <m/>
  </r>
  <r>
    <x v="86"/>
    <x v="14"/>
    <x v="3"/>
    <m/>
    <n v="2373"/>
    <m/>
    <n v="2373"/>
    <m/>
  </r>
  <r>
    <x v="87"/>
    <x v="14"/>
    <x v="3"/>
    <m/>
    <n v="2705"/>
    <m/>
    <n v="2705"/>
    <m/>
  </r>
  <r>
    <x v="88"/>
    <x v="14"/>
    <x v="3"/>
    <m/>
    <n v="1482"/>
    <m/>
    <n v="1482"/>
    <m/>
  </r>
  <r>
    <x v="88"/>
    <x v="14"/>
    <x v="3"/>
    <m/>
    <n v="8205"/>
    <m/>
    <n v="8205"/>
    <m/>
  </r>
  <r>
    <x v="89"/>
    <x v="17"/>
    <x v="4"/>
    <n v="7767"/>
    <n v="19950"/>
    <m/>
    <n v="19950"/>
    <m/>
  </r>
  <r>
    <x v="90"/>
    <x v="14"/>
    <x v="3"/>
    <n v="1617"/>
    <n v="2460"/>
    <m/>
    <n v="2460"/>
    <m/>
  </r>
  <r>
    <x v="91"/>
    <x v="0"/>
    <x v="3"/>
    <n v="1617"/>
    <n v="6636"/>
    <m/>
    <n v="6636"/>
    <m/>
  </r>
  <r>
    <x v="83"/>
    <x v="0"/>
    <x v="2"/>
    <n v="105"/>
    <n v="54246"/>
    <m/>
    <n v="54246"/>
    <m/>
  </r>
  <r>
    <x v="88"/>
    <x v="0"/>
    <x v="2"/>
    <n v="79"/>
    <n v="2607"/>
    <m/>
    <n v="2607"/>
    <m/>
  </r>
  <r>
    <x v="89"/>
    <x v="19"/>
    <x v="1"/>
    <n v="55"/>
    <n v="3600"/>
    <m/>
    <n v="3600"/>
    <m/>
  </r>
  <r>
    <x v="88"/>
    <x v="13"/>
    <x v="1"/>
    <n v="53"/>
    <n v="3800"/>
    <m/>
    <n v="3800"/>
    <s v="Paid Rs: 100,000"/>
  </r>
  <r>
    <x v="88"/>
    <x v="19"/>
    <x v="1"/>
    <n v="2"/>
    <n v="6400"/>
    <m/>
    <n v="6400"/>
    <m/>
  </r>
  <r>
    <x v="88"/>
    <x v="0"/>
    <x v="1"/>
    <n v="285"/>
    <n v="44844"/>
    <m/>
    <n v="44844"/>
    <m/>
  </r>
  <r>
    <x v="88"/>
    <x v="13"/>
    <x v="1"/>
    <n v="196"/>
    <n v="11097"/>
    <m/>
    <n v="11097"/>
    <m/>
  </r>
  <r>
    <x v="88"/>
    <x v="0"/>
    <x v="1"/>
    <m/>
    <n v="14402"/>
    <m/>
    <n v="14402"/>
    <m/>
  </r>
  <r>
    <x v="88"/>
    <x v="0"/>
    <x v="1"/>
    <m/>
    <n v="2194"/>
    <m/>
    <n v="2194"/>
    <m/>
  </r>
  <r>
    <x v="92"/>
    <x v="13"/>
    <x v="1"/>
    <n v="61"/>
    <n v="8060"/>
    <n v="4962"/>
    <n v="3098"/>
    <s v="Paid Rs: 100,000"/>
  </r>
  <r>
    <x v="92"/>
    <x v="19"/>
    <x v="1"/>
    <m/>
    <m/>
    <n v="10000"/>
    <n v="-10000"/>
    <m/>
  </r>
  <r>
    <x v="92"/>
    <x v="0"/>
    <x v="1"/>
    <m/>
    <m/>
    <n v="50000"/>
    <n v="-50000"/>
    <m/>
  </r>
  <r>
    <x v="92"/>
    <x v="10"/>
    <x v="1"/>
    <m/>
    <m/>
    <n v="12500"/>
    <n v="-12500"/>
    <m/>
  </r>
  <r>
    <x v="92"/>
    <x v="13"/>
    <x v="1"/>
    <m/>
    <m/>
    <n v="12500"/>
    <n v="-12500"/>
    <m/>
  </r>
  <r>
    <x v="92"/>
    <x v="11"/>
    <x v="1"/>
    <m/>
    <m/>
    <n v="15000"/>
    <n v="-15000"/>
    <m/>
  </r>
  <r>
    <x v="92"/>
    <x v="2"/>
    <x v="3"/>
    <m/>
    <m/>
    <n v="254"/>
    <n v="-254"/>
    <m/>
  </r>
  <r>
    <x v="92"/>
    <x v="6"/>
    <x v="3"/>
    <m/>
    <m/>
    <n v="375"/>
    <n v="-375"/>
    <m/>
  </r>
  <r>
    <x v="92"/>
    <x v="7"/>
    <x v="3"/>
    <m/>
    <m/>
    <n v="450"/>
    <n v="-450"/>
    <m/>
  </r>
  <r>
    <x v="92"/>
    <x v="3"/>
    <x v="3"/>
    <m/>
    <m/>
    <n v="4164"/>
    <n v="-4164"/>
    <m/>
  </r>
  <r>
    <x v="92"/>
    <x v="18"/>
    <x v="3"/>
    <m/>
    <m/>
    <n v="51141"/>
    <n v="-51141"/>
    <m/>
  </r>
  <r>
    <x v="92"/>
    <x v="14"/>
    <x v="3"/>
    <m/>
    <m/>
    <n v="14765"/>
    <n v="-14765"/>
    <m/>
  </r>
  <r>
    <x v="92"/>
    <x v="0"/>
    <x v="3"/>
    <m/>
    <m/>
    <n v="28851"/>
    <n v="-28851"/>
    <m/>
  </r>
  <r>
    <x v="93"/>
    <x v="0"/>
    <x v="2"/>
    <n v="118"/>
    <n v="25517"/>
    <m/>
    <n v="25517"/>
    <s v="Paid 500,000/-"/>
  </r>
  <r>
    <x v="94"/>
    <x v="0"/>
    <x v="1"/>
    <n v="51"/>
    <n v="4802"/>
    <m/>
    <n v="4802"/>
    <m/>
  </r>
  <r>
    <x v="95"/>
    <x v="14"/>
    <x v="4"/>
    <n v="12114"/>
    <n v="1368"/>
    <m/>
    <n v="1368"/>
    <m/>
  </r>
  <r>
    <x v="96"/>
    <x v="0"/>
    <x v="2"/>
    <m/>
    <m/>
    <n v="200000"/>
    <n v="-200000"/>
    <s v="Paid 200,000/=   Iqbal sons"/>
  </r>
  <r>
    <x v="97"/>
    <x v="13"/>
    <x v="2"/>
    <n v="160"/>
    <n v="8359"/>
    <m/>
    <n v="8359"/>
    <m/>
  </r>
  <r>
    <x v="98"/>
    <x v="0"/>
    <x v="4"/>
    <n v="13379"/>
    <n v="10384"/>
    <m/>
    <n v="10384"/>
    <m/>
  </r>
  <r>
    <x v="99"/>
    <x v="15"/>
    <x v="4"/>
    <m/>
    <m/>
    <n v="59350"/>
    <n v="-59350"/>
    <m/>
  </r>
  <r>
    <x v="99"/>
    <x v="16"/>
    <x v="4"/>
    <m/>
    <m/>
    <n v="60850"/>
    <n v="-60850"/>
    <m/>
  </r>
  <r>
    <x v="99"/>
    <x v="10"/>
    <x v="4"/>
    <m/>
    <m/>
    <n v="55310"/>
    <n v="-55310"/>
    <m/>
  </r>
  <r>
    <x v="99"/>
    <x v="14"/>
    <x v="4"/>
    <m/>
    <m/>
    <n v="24490"/>
    <n v="-24490"/>
    <m/>
  </r>
  <r>
    <x v="100"/>
    <x v="0"/>
    <x v="2"/>
    <n v="184"/>
    <n v="61636"/>
    <m/>
    <n v="61636"/>
    <m/>
  </r>
  <r>
    <x v="101"/>
    <x v="0"/>
    <x v="3"/>
    <n v="1617"/>
    <n v="40803"/>
    <m/>
    <n v="40803"/>
    <m/>
  </r>
  <r>
    <x v="98"/>
    <x v="0"/>
    <x v="3"/>
    <n v="1617"/>
    <n v="1750"/>
    <m/>
    <n v="1750"/>
    <m/>
  </r>
  <r>
    <x v="102"/>
    <x v="14"/>
    <x v="3"/>
    <n v="1617"/>
    <n v="1800"/>
    <m/>
    <n v="1800"/>
    <m/>
  </r>
  <r>
    <x v="103"/>
    <x v="0"/>
    <x v="3"/>
    <n v="1014"/>
    <n v="3693"/>
    <m/>
    <n v="3693"/>
    <m/>
  </r>
  <r>
    <x v="104"/>
    <x v="20"/>
    <x v="3"/>
    <n v="1053"/>
    <n v="110050"/>
    <m/>
    <n v="110050"/>
    <m/>
  </r>
  <r>
    <x v="105"/>
    <x v="20"/>
    <x v="3"/>
    <n v="1022"/>
    <n v="26461"/>
    <m/>
    <n v="26461"/>
    <m/>
  </r>
  <r>
    <x v="104"/>
    <x v="20"/>
    <x v="3"/>
    <n v="1054"/>
    <n v="1154"/>
    <m/>
    <n v="1154"/>
    <m/>
  </r>
  <r>
    <x v="104"/>
    <x v="20"/>
    <x v="3"/>
    <n v="1056"/>
    <n v="4224"/>
    <m/>
    <n v="4224"/>
    <m/>
  </r>
  <r>
    <x v="104"/>
    <x v="20"/>
    <x v="3"/>
    <n v="1050"/>
    <n v="264"/>
    <m/>
    <n v="264"/>
    <m/>
  </r>
  <r>
    <x v="106"/>
    <x v="20"/>
    <x v="3"/>
    <n v="1060"/>
    <n v="5023"/>
    <m/>
    <n v="5023"/>
    <m/>
  </r>
  <r>
    <x v="107"/>
    <x v="0"/>
    <x v="3"/>
    <n v="1096"/>
    <n v="254"/>
    <m/>
    <n v="254"/>
    <m/>
  </r>
  <r>
    <x v="108"/>
    <x v="0"/>
    <x v="3"/>
    <n v="1107"/>
    <n v="2824"/>
    <m/>
    <n v="2824"/>
    <m/>
  </r>
  <r>
    <x v="107"/>
    <x v="0"/>
    <x v="3"/>
    <n v="1094"/>
    <n v="2086"/>
    <m/>
    <n v="2086"/>
    <m/>
  </r>
  <r>
    <x v="109"/>
    <x v="20"/>
    <x v="3"/>
    <n v="1140"/>
    <n v="1109"/>
    <m/>
    <n v="1109"/>
    <m/>
  </r>
  <r>
    <x v="99"/>
    <x v="0"/>
    <x v="3"/>
    <n v="1146"/>
    <n v="2807"/>
    <m/>
    <n v="2807"/>
    <m/>
  </r>
  <r>
    <x v="99"/>
    <x v="20"/>
    <x v="3"/>
    <n v="1171"/>
    <n v="220252"/>
    <m/>
    <n v="220252"/>
    <m/>
  </r>
  <r>
    <x v="110"/>
    <x v="20"/>
    <x v="3"/>
    <n v="1188"/>
    <n v="98222"/>
    <m/>
    <n v="98222"/>
    <m/>
  </r>
  <r>
    <x v="110"/>
    <x v="21"/>
    <x v="4"/>
    <n v="7999"/>
    <n v="10350"/>
    <m/>
    <n v="10350"/>
    <s v="Paid throue Chq # 01358844"/>
  </r>
  <r>
    <x v="111"/>
    <x v="0"/>
    <x v="4"/>
    <n v="8027"/>
    <n v="7150"/>
    <m/>
    <n v="7150"/>
    <m/>
  </r>
  <r>
    <x v="112"/>
    <x v="14"/>
    <x v="1"/>
    <s v="087"/>
    <n v="8652"/>
    <m/>
    <n v="8652"/>
    <m/>
  </r>
  <r>
    <x v="112"/>
    <x v="0"/>
    <x v="2"/>
    <n v="248"/>
    <n v="46313"/>
    <m/>
    <n v="46313"/>
    <m/>
  </r>
  <r>
    <x v="113"/>
    <x v="20"/>
    <x v="3"/>
    <m/>
    <m/>
    <n v="200000"/>
    <n v="-200000"/>
    <m/>
  </r>
  <r>
    <x v="111"/>
    <x v="20"/>
    <x v="3"/>
    <n v="1617"/>
    <n v="37347"/>
    <m/>
    <n v="37347"/>
    <m/>
  </r>
  <r>
    <x v="114"/>
    <x v="20"/>
    <x v="3"/>
    <n v="1351"/>
    <n v="1419"/>
    <m/>
    <n v="1419"/>
    <m/>
  </r>
  <r>
    <x v="114"/>
    <x v="20"/>
    <x v="3"/>
    <n v="1331"/>
    <n v="4047"/>
    <m/>
    <n v="4047"/>
    <m/>
  </r>
  <r>
    <x v="113"/>
    <x v="21"/>
    <x v="3"/>
    <n v="1414"/>
    <n v="17501"/>
    <m/>
    <n v="17501"/>
    <m/>
  </r>
  <r>
    <x v="113"/>
    <x v="20"/>
    <x v="3"/>
    <n v="1367"/>
    <n v="3313"/>
    <m/>
    <n v="3313"/>
    <m/>
  </r>
  <r>
    <x v="115"/>
    <x v="20"/>
    <x v="3"/>
    <n v="1453"/>
    <n v="2718"/>
    <m/>
    <n v="2718"/>
    <m/>
  </r>
  <r>
    <x v="114"/>
    <x v="15"/>
    <x v="4"/>
    <n v="8070"/>
    <n v="263340"/>
    <m/>
    <n v="263340"/>
    <m/>
  </r>
  <r>
    <x v="116"/>
    <x v="20"/>
    <x v="4"/>
    <n v="8112"/>
    <n v="42350"/>
    <m/>
    <n v="42350"/>
    <m/>
  </r>
  <r>
    <x v="116"/>
    <x v="22"/>
    <x v="4"/>
    <n v="8089"/>
    <n v="39150"/>
    <m/>
    <n v="39150"/>
    <m/>
  </r>
  <r>
    <x v="117"/>
    <x v="0"/>
    <x v="4"/>
    <m/>
    <m/>
    <n v="100000"/>
    <n v="-100000"/>
    <m/>
  </r>
  <r>
    <x v="117"/>
    <x v="10"/>
    <x v="4"/>
    <m/>
    <m/>
    <n v="75000"/>
    <n v="-75000"/>
    <m/>
  </r>
  <r>
    <x v="117"/>
    <x v="17"/>
    <x v="4"/>
    <m/>
    <m/>
    <n v="25000"/>
    <n v="-25000"/>
    <m/>
  </r>
  <r>
    <x v="117"/>
    <x v="20"/>
    <x v="4"/>
    <m/>
    <m/>
    <n v="25000"/>
    <n v="-25000"/>
    <s v="This chq received from total as mckinsey 2nd Adv"/>
  </r>
  <r>
    <x v="118"/>
    <x v="0"/>
    <x v="2"/>
    <n v="286"/>
    <n v="3467"/>
    <m/>
    <n v="3467"/>
    <m/>
  </r>
  <r>
    <x v="117"/>
    <x v="0"/>
    <x v="2"/>
    <n v="294"/>
    <n v="49380"/>
    <m/>
    <n v="49380"/>
    <m/>
  </r>
  <r>
    <x v="117"/>
    <x v="13"/>
    <x v="2"/>
    <n v="277"/>
    <n v="15675"/>
    <m/>
    <n v="15675"/>
    <m/>
  </r>
  <r>
    <x v="117"/>
    <x v="13"/>
    <x v="2"/>
    <n v="295"/>
    <n v="15028"/>
    <m/>
    <n v="15028"/>
    <m/>
  </r>
  <r>
    <x v="119"/>
    <x v="2"/>
    <x v="2"/>
    <n v="308"/>
    <n v="9551"/>
    <m/>
    <n v="9551"/>
    <m/>
  </r>
  <r>
    <x v="117"/>
    <x v="0"/>
    <x v="4"/>
    <n v="8106"/>
    <n v="3950"/>
    <m/>
    <n v="3950"/>
    <m/>
  </r>
  <r>
    <x v="117"/>
    <x v="16"/>
    <x v="4"/>
    <n v="8081"/>
    <n v="12750"/>
    <m/>
    <n v="12750"/>
    <m/>
  </r>
  <r>
    <x v="120"/>
    <x v="22"/>
    <x v="4"/>
    <n v="8092"/>
    <n v="42350"/>
    <m/>
    <n v="42350"/>
    <m/>
  </r>
  <r>
    <x v="121"/>
    <x v="11"/>
    <x v="1"/>
    <m/>
    <m/>
    <n v="50244"/>
    <n v="-50244"/>
    <m/>
  </r>
  <r>
    <x v="121"/>
    <x v="13"/>
    <x v="1"/>
    <m/>
    <m/>
    <n v="5495"/>
    <n v="-5495"/>
    <s v="Paid by chq 01358872   Rs. 83000"/>
  </r>
  <r>
    <x v="121"/>
    <x v="0"/>
    <x v="1"/>
    <m/>
    <m/>
    <n v="27261"/>
    <n v="-27261"/>
    <m/>
  </r>
  <r>
    <x v="122"/>
    <x v="20"/>
    <x v="3"/>
    <n v="1564"/>
    <n v="63654"/>
    <m/>
    <n v="63654"/>
    <m/>
  </r>
  <r>
    <x v="123"/>
    <x v="20"/>
    <x v="3"/>
    <n v="1625"/>
    <n v="510973"/>
    <m/>
    <n v="510973"/>
    <m/>
  </r>
  <r>
    <x v="124"/>
    <x v="20"/>
    <x v="3"/>
    <n v="1658"/>
    <n v="1250"/>
    <m/>
    <n v="1250"/>
    <m/>
  </r>
  <r>
    <x v="124"/>
    <x v="20"/>
    <x v="3"/>
    <n v="1638"/>
    <n v="12414"/>
    <m/>
    <n v="12414"/>
    <m/>
  </r>
  <r>
    <x v="123"/>
    <x v="20"/>
    <x v="3"/>
    <n v="1601"/>
    <n v="22919"/>
    <m/>
    <n v="22919"/>
    <m/>
  </r>
  <r>
    <x v="122"/>
    <x v="20"/>
    <x v="4"/>
    <n v="8122"/>
    <n v="39150"/>
    <m/>
    <n v="39150"/>
    <m/>
  </r>
  <r>
    <x v="122"/>
    <x v="22"/>
    <x v="4"/>
    <n v="8126"/>
    <n v="14750"/>
    <m/>
    <n v="14750"/>
    <m/>
  </r>
  <r>
    <x v="125"/>
    <x v="20"/>
    <x v="4"/>
    <n v="8139"/>
    <n v="16700"/>
    <m/>
    <n v="16700"/>
    <m/>
  </r>
  <r>
    <x v="117"/>
    <x v="23"/>
    <x v="4"/>
    <n v="8160"/>
    <n v="165296"/>
    <m/>
    <n v="165296"/>
    <m/>
  </r>
  <r>
    <x v="126"/>
    <x v="0"/>
    <x v="0"/>
    <m/>
    <m/>
    <n v="146519"/>
    <n v="-146519"/>
    <m/>
  </r>
  <r>
    <x v="126"/>
    <x v="12"/>
    <x v="0"/>
    <m/>
    <m/>
    <n v="49500"/>
    <n v="-49500"/>
    <m/>
  </r>
  <r>
    <x v="126"/>
    <x v="9"/>
    <x v="0"/>
    <m/>
    <m/>
    <n v="255004"/>
    <n v="-255004"/>
    <m/>
  </r>
  <r>
    <x v="126"/>
    <x v="13"/>
    <x v="0"/>
    <m/>
    <m/>
    <n v="210896"/>
    <n v="-210896"/>
    <s v="This chq rec from allied as 2nd av and paid to saeed sons"/>
  </r>
  <r>
    <x v="126"/>
    <x v="1"/>
    <x v="0"/>
    <m/>
    <m/>
    <n v="65760"/>
    <n v="-65760"/>
    <m/>
  </r>
  <r>
    <x v="126"/>
    <x v="11"/>
    <x v="0"/>
    <m/>
    <m/>
    <n v="204900"/>
    <n v="-204900"/>
    <s v="chq amount 969,991/-"/>
  </r>
  <r>
    <x v="126"/>
    <x v="2"/>
    <x v="0"/>
    <m/>
    <m/>
    <n v="37412"/>
    <n v="-37412"/>
    <m/>
  </r>
  <r>
    <x v="117"/>
    <x v="21"/>
    <x v="3"/>
    <m/>
    <n v="255"/>
    <m/>
    <n v="255"/>
    <m/>
  </r>
  <r>
    <x v="117"/>
    <x v="21"/>
    <x v="3"/>
    <m/>
    <n v="6362"/>
    <m/>
    <n v="6362"/>
    <m/>
  </r>
  <r>
    <x v="121"/>
    <x v="21"/>
    <x v="1"/>
    <m/>
    <n v="5000"/>
    <m/>
    <n v="5000"/>
    <m/>
  </r>
  <r>
    <x v="127"/>
    <x v="20"/>
    <x v="3"/>
    <m/>
    <n v="21498"/>
    <m/>
    <n v="21498"/>
    <m/>
  </r>
  <r>
    <x v="128"/>
    <x v="20"/>
    <x v="3"/>
    <m/>
    <n v="3425"/>
    <m/>
    <n v="3425"/>
    <m/>
  </r>
  <r>
    <x v="129"/>
    <x v="20"/>
    <x v="3"/>
    <m/>
    <n v="2772"/>
    <m/>
    <n v="2772"/>
    <m/>
  </r>
  <r>
    <x v="130"/>
    <x v="20"/>
    <x v="3"/>
    <m/>
    <m/>
    <n v="300000"/>
    <n v="-300000"/>
    <s v="This chq received from jpmc "/>
  </r>
  <r>
    <x v="131"/>
    <x v="0"/>
    <x v="1"/>
    <n v="143"/>
    <n v="4139"/>
    <m/>
    <n v="4139"/>
    <m/>
  </r>
  <r>
    <x v="132"/>
    <x v="22"/>
    <x v="1"/>
    <n v="146"/>
    <n v="13000"/>
    <m/>
    <n v="13000"/>
    <m/>
  </r>
  <r>
    <x v="129"/>
    <x v="20"/>
    <x v="2"/>
    <n v="341"/>
    <n v="127293"/>
    <m/>
    <n v="127293"/>
    <m/>
  </r>
  <r>
    <x v="129"/>
    <x v="0"/>
    <x v="3"/>
    <n v="1617"/>
    <n v="2066"/>
    <m/>
    <n v="2066"/>
    <m/>
  </r>
  <r>
    <x v="129"/>
    <x v="20"/>
    <x v="3"/>
    <n v="1617"/>
    <n v="2673"/>
    <m/>
    <n v="2673"/>
    <m/>
  </r>
  <r>
    <x v="133"/>
    <x v="0"/>
    <x v="2"/>
    <n v="371"/>
    <n v="27403"/>
    <m/>
    <n v="27403"/>
    <m/>
  </r>
  <r>
    <x v="134"/>
    <x v="20"/>
    <x v="2"/>
    <n v="385"/>
    <n v="2912"/>
    <m/>
    <n v="2912"/>
    <m/>
  </r>
  <r>
    <x v="135"/>
    <x v="16"/>
    <x v="2"/>
    <n v="393"/>
    <n v="36992"/>
    <m/>
    <n v="36992"/>
    <m/>
  </r>
  <r>
    <x v="136"/>
    <x v="20"/>
    <x v="3"/>
    <m/>
    <n v="188041"/>
    <m/>
    <n v="188041"/>
    <m/>
  </r>
  <r>
    <x v="133"/>
    <x v="22"/>
    <x v="4"/>
    <n v="8227"/>
    <n v="37550"/>
    <n v="70"/>
    <n v="37480"/>
    <m/>
  </r>
  <r>
    <x v="137"/>
    <x v="16"/>
    <x v="4"/>
    <n v="8232"/>
    <n v="18750"/>
    <m/>
    <n v="18750"/>
    <m/>
  </r>
  <r>
    <x v="138"/>
    <x v="20"/>
    <x v="4"/>
    <n v="8294"/>
    <n v="29550"/>
    <m/>
    <n v="29550"/>
    <m/>
  </r>
  <r>
    <x v="138"/>
    <x v="21"/>
    <x v="4"/>
    <n v="8295"/>
    <n v="10150"/>
    <m/>
    <n v="10150"/>
    <m/>
  </r>
  <r>
    <x v="139"/>
    <x v="22"/>
    <x v="4"/>
    <n v="8337"/>
    <n v="16650"/>
    <m/>
    <n v="16650"/>
    <m/>
  </r>
  <r>
    <x v="139"/>
    <x v="0"/>
    <x v="4"/>
    <n v="8333"/>
    <n v="3950"/>
    <m/>
    <n v="3950"/>
    <m/>
  </r>
  <r>
    <x v="139"/>
    <x v="21"/>
    <x v="4"/>
    <n v="8343"/>
    <n v="3950"/>
    <m/>
    <n v="3950"/>
    <m/>
  </r>
  <r>
    <x v="139"/>
    <x v="24"/>
    <x v="5"/>
    <n v="282"/>
    <n v="625598"/>
    <m/>
    <n v="625598"/>
    <m/>
  </r>
  <r>
    <x v="139"/>
    <x v="20"/>
    <x v="4"/>
    <n v="8349"/>
    <n v="13550"/>
    <m/>
    <n v="13550"/>
    <m/>
  </r>
  <r>
    <x v="140"/>
    <x v="10"/>
    <x v="4"/>
    <m/>
    <m/>
    <n v="109590"/>
    <n v="-109590"/>
    <m/>
  </r>
  <r>
    <x v="140"/>
    <x v="17"/>
    <x v="4"/>
    <m/>
    <m/>
    <n v="34350"/>
    <n v="-34350"/>
    <m/>
  </r>
  <r>
    <x v="140"/>
    <x v="16"/>
    <x v="4"/>
    <m/>
    <m/>
    <n v="31500"/>
    <n v="-31500"/>
    <m/>
  </r>
  <r>
    <x v="140"/>
    <x v="21"/>
    <x v="4"/>
    <m/>
    <m/>
    <n v="24450"/>
    <n v="-24450"/>
    <m/>
  </r>
  <r>
    <x v="140"/>
    <x v="0"/>
    <x v="4"/>
    <m/>
    <m/>
    <n v="110"/>
    <n v="-110"/>
    <m/>
  </r>
  <r>
    <x v="141"/>
    <x v="25"/>
    <x v="4"/>
    <n v="8394"/>
    <n v="22400"/>
    <m/>
    <n v="22400"/>
    <m/>
  </r>
  <r>
    <x v="141"/>
    <x v="22"/>
    <x v="4"/>
    <n v="8397"/>
    <n v="8550"/>
    <m/>
    <n v="8550"/>
    <m/>
  </r>
  <r>
    <x v="142"/>
    <x v="24"/>
    <x v="5"/>
    <m/>
    <m/>
    <n v="500000"/>
    <n v="-500000"/>
    <s v="paid thru chq # 01403704"/>
  </r>
  <r>
    <x v="143"/>
    <x v="26"/>
    <x v="1"/>
    <n v="166"/>
    <n v="4800"/>
    <m/>
    <n v="4800"/>
    <m/>
  </r>
  <r>
    <x v="143"/>
    <x v="9"/>
    <x v="1"/>
    <n v="167"/>
    <n v="62500"/>
    <m/>
    <n v="62500"/>
    <m/>
  </r>
  <r>
    <x v="144"/>
    <x v="0"/>
    <x v="4"/>
    <m/>
    <m/>
    <n v="52616"/>
    <n v="-52616"/>
    <m/>
  </r>
  <r>
    <x v="144"/>
    <x v="14"/>
    <x v="4"/>
    <m/>
    <m/>
    <n v="58518"/>
    <n v="-58518"/>
    <s v="paid to iqbal sons"/>
  </r>
  <r>
    <x v="144"/>
    <x v="25"/>
    <x v="4"/>
    <m/>
    <m/>
    <n v="22400"/>
    <n v="-22400"/>
    <s v="Chq amount 200,000/-"/>
  </r>
  <r>
    <x v="144"/>
    <x v="22"/>
    <x v="4"/>
    <m/>
    <m/>
    <n v="30000"/>
    <n v="-30000"/>
    <s v="chq # 01403723"/>
  </r>
  <r>
    <x v="144"/>
    <x v="20"/>
    <x v="4"/>
    <m/>
    <m/>
    <n v="20000"/>
    <n v="-20000"/>
    <m/>
  </r>
  <r>
    <x v="144"/>
    <x v="23"/>
    <x v="4"/>
    <m/>
    <m/>
    <n v="16466"/>
    <n v="-16466"/>
    <m/>
  </r>
  <r>
    <x v="145"/>
    <x v="9"/>
    <x v="1"/>
    <m/>
    <m/>
    <n v="62500"/>
    <n v="-62500"/>
    <s v="Paid thro chq # 01403730"/>
  </r>
  <r>
    <x v="146"/>
    <x v="20"/>
    <x v="3"/>
    <n v="2497"/>
    <n v="15015"/>
    <m/>
    <n v="15015"/>
    <m/>
  </r>
  <r>
    <x v="147"/>
    <x v="20"/>
    <x v="3"/>
    <n v="2594"/>
    <n v="1646"/>
    <m/>
    <n v="1646"/>
    <m/>
  </r>
  <r>
    <x v="147"/>
    <x v="20"/>
    <x v="3"/>
    <m/>
    <m/>
    <n v="500000"/>
    <n v="-500000"/>
    <s v="paid by MCB chq # 1610479907"/>
  </r>
  <r>
    <x v="148"/>
    <x v="20"/>
    <x v="3"/>
    <n v="2770"/>
    <n v="121"/>
    <m/>
    <n v="121"/>
    <m/>
  </r>
  <r>
    <x v="145"/>
    <x v="20"/>
    <x v="3"/>
    <n v="2746"/>
    <n v="281"/>
    <m/>
    <n v="281"/>
    <m/>
  </r>
  <r>
    <x v="149"/>
    <x v="20"/>
    <x v="3"/>
    <n v="2803"/>
    <n v="13067"/>
    <m/>
    <n v="13067"/>
    <m/>
  </r>
  <r>
    <x v="150"/>
    <x v="20"/>
    <x v="3"/>
    <n v="2730"/>
    <n v="281"/>
    <m/>
    <n v="281"/>
    <m/>
  </r>
  <r>
    <x v="151"/>
    <x v="0"/>
    <x v="2"/>
    <n v="430"/>
    <n v="15578"/>
    <m/>
    <n v="15578"/>
    <m/>
  </r>
  <r>
    <x v="152"/>
    <x v="22"/>
    <x v="4"/>
    <n v="8378"/>
    <n v="16750"/>
    <m/>
    <n v="16750"/>
    <m/>
  </r>
  <r>
    <x v="151"/>
    <x v="25"/>
    <x v="4"/>
    <n v="8435"/>
    <n v="31050"/>
    <m/>
    <n v="31050"/>
    <m/>
  </r>
  <r>
    <x v="151"/>
    <x v="23"/>
    <x v="4"/>
    <n v="8519"/>
    <n v="65200"/>
    <m/>
    <n v="65200"/>
    <m/>
  </r>
  <r>
    <x v="153"/>
    <x v="24"/>
    <x v="5"/>
    <n v="310"/>
    <n v="64607"/>
    <m/>
    <n v="64607"/>
    <m/>
  </r>
  <r>
    <x v="154"/>
    <x v="0"/>
    <x v="2"/>
    <n v="527"/>
    <n v="6960"/>
    <m/>
    <n v="6960"/>
    <m/>
  </r>
  <r>
    <x v="154"/>
    <x v="16"/>
    <x v="4"/>
    <n v="527"/>
    <n v="2000"/>
    <m/>
    <n v="2000"/>
    <m/>
  </r>
  <r>
    <x v="154"/>
    <x v="24"/>
    <x v="5"/>
    <n v="313"/>
    <n v="41277"/>
    <m/>
    <n v="41277"/>
    <m/>
  </r>
  <r>
    <x v="155"/>
    <x v="24"/>
    <x v="5"/>
    <n v="317"/>
    <n v="16023"/>
    <m/>
    <n v="16023"/>
    <m/>
  </r>
  <r>
    <x v="156"/>
    <x v="24"/>
    <x v="5"/>
    <n v="320"/>
    <n v="4400"/>
    <m/>
    <n v="4400"/>
    <m/>
  </r>
  <r>
    <x v="144"/>
    <x v="20"/>
    <x v="1"/>
    <n v="173"/>
    <n v="6820"/>
    <m/>
    <n v="6820"/>
    <m/>
  </r>
  <r>
    <x v="148"/>
    <x v="0"/>
    <x v="1"/>
    <n v="184"/>
    <n v="8338"/>
    <m/>
    <n v="8338"/>
    <m/>
  </r>
  <r>
    <x v="157"/>
    <x v="23"/>
    <x v="1"/>
    <n v="198"/>
    <n v="9600"/>
    <m/>
    <n v="9600"/>
    <m/>
  </r>
  <r>
    <x v="158"/>
    <x v="0"/>
    <x v="1"/>
    <n v="208"/>
    <n v="18880"/>
    <m/>
    <n v="18880"/>
    <m/>
  </r>
  <r>
    <x v="157"/>
    <x v="0"/>
    <x v="2"/>
    <n v="545"/>
    <n v="4156"/>
    <m/>
    <n v="4156"/>
    <m/>
  </r>
  <r>
    <x v="157"/>
    <x v="16"/>
    <x v="2"/>
    <n v="545"/>
    <n v="13000"/>
    <m/>
    <n v="13000"/>
    <m/>
  </r>
  <r>
    <x v="159"/>
    <x v="0"/>
    <x v="3"/>
    <n v="2854"/>
    <n v="5460"/>
    <m/>
    <n v="5460"/>
    <m/>
  </r>
  <r>
    <x v="150"/>
    <x v="20"/>
    <x v="3"/>
    <n v="2957"/>
    <n v="7480"/>
    <m/>
    <n v="7480"/>
    <m/>
  </r>
  <r>
    <x v="153"/>
    <x v="21"/>
    <x v="3"/>
    <n v="3086"/>
    <n v="1067"/>
    <m/>
    <n v="1067"/>
    <m/>
  </r>
  <r>
    <x v="153"/>
    <x v="0"/>
    <x v="3"/>
    <n v="3087"/>
    <n v="3797"/>
    <m/>
    <n v="3797"/>
    <m/>
  </r>
  <r>
    <x v="160"/>
    <x v="12"/>
    <x v="2"/>
    <m/>
    <m/>
    <n v="11240"/>
    <n v="-11240"/>
    <m/>
  </r>
  <r>
    <x v="160"/>
    <x v="2"/>
    <x v="2"/>
    <m/>
    <m/>
    <n v="9551"/>
    <n v="-9551"/>
    <s v="paid thru cheque # 01450478"/>
  </r>
  <r>
    <x v="160"/>
    <x v="16"/>
    <x v="2"/>
    <m/>
    <m/>
    <n v="49992"/>
    <n v="-49992"/>
    <s v="chq amount 300,000/-"/>
  </r>
  <r>
    <x v="160"/>
    <x v="20"/>
    <x v="2"/>
    <m/>
    <m/>
    <n v="130205"/>
    <n v="-130205"/>
    <m/>
  </r>
  <r>
    <x v="160"/>
    <x v="0"/>
    <x v="2"/>
    <m/>
    <m/>
    <n v="99012"/>
    <n v="-99012"/>
    <m/>
  </r>
  <r>
    <x v="160"/>
    <x v="22"/>
    <x v="4"/>
    <m/>
    <m/>
    <n v="70650"/>
    <n v="-70650"/>
    <m/>
  </r>
  <r>
    <x v="160"/>
    <x v="16"/>
    <x v="4"/>
    <m/>
    <m/>
    <n v="2000"/>
    <n v="-2000"/>
    <s v="paid thru cheque # 01450477"/>
  </r>
  <r>
    <x v="160"/>
    <x v="25"/>
    <x v="4"/>
    <m/>
    <m/>
    <n v="31050"/>
    <n v="-31050"/>
    <s v="chq amount 300,000/-"/>
  </r>
  <r>
    <x v="160"/>
    <x v="20"/>
    <x v="4"/>
    <m/>
    <m/>
    <n v="96300"/>
    <n v="-96300"/>
    <m/>
  </r>
  <r>
    <x v="160"/>
    <x v="23"/>
    <x v="4"/>
    <m/>
    <m/>
    <n v="100000"/>
    <n v="-100000"/>
    <m/>
  </r>
  <r>
    <x v="153"/>
    <x v="25"/>
    <x v="4"/>
    <n v="8534"/>
    <n v="4575"/>
    <m/>
    <n v="4575"/>
    <m/>
  </r>
  <r>
    <x v="157"/>
    <x v="25"/>
    <x v="4"/>
    <n v="8552"/>
    <n v="9000"/>
    <m/>
    <n v="9000"/>
    <m/>
  </r>
  <r>
    <x v="161"/>
    <x v="23"/>
    <x v="4"/>
    <n v="8662"/>
    <n v="18860"/>
    <m/>
    <n v="18860"/>
    <m/>
  </r>
  <r>
    <x v="162"/>
    <x v="25"/>
    <x v="4"/>
    <n v="8627"/>
    <n v="5598"/>
    <m/>
    <n v="5598"/>
    <m/>
  </r>
  <r>
    <x v="163"/>
    <x v="25"/>
    <x v="4"/>
    <n v="8671"/>
    <n v="6000"/>
    <m/>
    <n v="6000"/>
    <m/>
  </r>
  <r>
    <x v="164"/>
    <x v="25"/>
    <x v="4"/>
    <n v="8674"/>
    <n v="6300"/>
    <m/>
    <n v="6300"/>
    <m/>
  </r>
  <r>
    <x v="91"/>
    <x v="0"/>
    <x v="0"/>
    <n v="7302"/>
    <n v="48000"/>
    <m/>
    <n v="48000"/>
    <m/>
  </r>
  <r>
    <x v="165"/>
    <x v="0"/>
    <x v="0"/>
    <n v="7322"/>
    <n v="24000"/>
    <m/>
    <n v="24000"/>
    <m/>
  </r>
  <r>
    <x v="89"/>
    <x v="0"/>
    <x v="0"/>
    <n v="7325"/>
    <n v="16276"/>
    <m/>
    <n v="16276"/>
    <m/>
  </r>
  <r>
    <x v="89"/>
    <x v="0"/>
    <x v="0"/>
    <n v="7326"/>
    <n v="37100"/>
    <m/>
    <n v="37100"/>
    <m/>
  </r>
  <r>
    <x v="166"/>
    <x v="20"/>
    <x v="0"/>
    <n v="7397"/>
    <n v="47720"/>
    <m/>
    <n v="47720"/>
    <m/>
  </r>
  <r>
    <x v="166"/>
    <x v="20"/>
    <x v="0"/>
    <n v="7395"/>
    <n v="75900"/>
    <m/>
    <n v="75900"/>
    <m/>
  </r>
  <r>
    <x v="166"/>
    <x v="0"/>
    <x v="0"/>
    <n v="7396"/>
    <n v="11200"/>
    <m/>
    <n v="11200"/>
    <m/>
  </r>
  <r>
    <x v="134"/>
    <x v="27"/>
    <x v="0"/>
    <n v="7484"/>
    <n v="20020"/>
    <m/>
    <n v="20020"/>
    <m/>
  </r>
  <r>
    <x v="167"/>
    <x v="20"/>
    <x v="0"/>
    <n v="7528"/>
    <n v="16800"/>
    <m/>
    <n v="16800"/>
    <m/>
  </r>
  <r>
    <x v="154"/>
    <x v="27"/>
    <x v="0"/>
    <n v="7628"/>
    <n v="11980"/>
    <m/>
    <n v="11980"/>
    <m/>
  </r>
  <r>
    <x v="154"/>
    <x v="27"/>
    <x v="0"/>
    <n v="7629"/>
    <n v="17550"/>
    <m/>
    <n v="17550"/>
    <m/>
  </r>
  <r>
    <x v="162"/>
    <x v="20"/>
    <x v="0"/>
    <n v="7660"/>
    <n v="30872"/>
    <m/>
    <n v="30872"/>
    <m/>
  </r>
  <r>
    <x v="168"/>
    <x v="20"/>
    <x v="0"/>
    <n v="7693"/>
    <n v="272620"/>
    <m/>
    <n v="272620"/>
    <m/>
  </r>
  <r>
    <x v="169"/>
    <x v="24"/>
    <x v="5"/>
    <n v="331"/>
    <n v="122171"/>
    <m/>
    <n v="122171"/>
    <m/>
  </r>
  <r>
    <x v="169"/>
    <x v="24"/>
    <x v="5"/>
    <n v="334"/>
    <n v="24483"/>
    <m/>
    <n v="24483"/>
    <m/>
  </r>
  <r>
    <x v="169"/>
    <x v="24"/>
    <x v="5"/>
    <n v="336"/>
    <n v="5304"/>
    <m/>
    <n v="5304"/>
    <m/>
  </r>
  <r>
    <x v="169"/>
    <x v="25"/>
    <x v="5"/>
    <n v="340"/>
    <n v="69000"/>
    <m/>
    <n v="69000"/>
    <m/>
  </r>
  <r>
    <x v="170"/>
    <x v="0"/>
    <x v="3"/>
    <n v="3619"/>
    <n v="4682"/>
    <m/>
    <n v="4682"/>
    <m/>
  </r>
  <r>
    <x v="170"/>
    <x v="28"/>
    <x v="3"/>
    <n v="3579"/>
    <n v="6925"/>
    <m/>
    <n v="6925"/>
    <m/>
  </r>
  <r>
    <x v="171"/>
    <x v="25"/>
    <x v="2"/>
    <n v="596"/>
    <n v="1500"/>
    <m/>
    <n v="1500"/>
    <m/>
  </r>
  <r>
    <x v="171"/>
    <x v="0"/>
    <x v="2"/>
    <n v="596"/>
    <n v="22924"/>
    <m/>
    <n v="22924"/>
    <m/>
  </r>
  <r>
    <x v="172"/>
    <x v="20"/>
    <x v="3"/>
    <n v="3688"/>
    <n v="29229"/>
    <m/>
    <n v="29229"/>
    <m/>
  </r>
  <r>
    <x v="168"/>
    <x v="28"/>
    <x v="3"/>
    <n v="3769"/>
    <n v="3091"/>
    <m/>
    <n v="3091"/>
    <m/>
  </r>
  <r>
    <x v="173"/>
    <x v="29"/>
    <x v="1"/>
    <n v="240"/>
    <n v="22000"/>
    <m/>
    <n v="22000"/>
    <m/>
  </r>
  <r>
    <x v="174"/>
    <x v="27"/>
    <x v="4"/>
    <n v="8740"/>
    <n v="24250"/>
    <m/>
    <n v="24250"/>
    <m/>
  </r>
  <r>
    <x v="175"/>
    <x v="22"/>
    <x v="4"/>
    <m/>
    <m/>
    <n v="75030"/>
    <n v="-75030"/>
    <m/>
  </r>
  <r>
    <x v="175"/>
    <x v="25"/>
    <x v="4"/>
    <m/>
    <m/>
    <n v="31473"/>
    <n v="-31473"/>
    <s v="Paid thro chq #01450534  Chq amount 200,000"/>
  </r>
  <r>
    <x v="175"/>
    <x v="27"/>
    <x v="4"/>
    <m/>
    <m/>
    <n v="24250"/>
    <n v="-24250"/>
    <m/>
  </r>
  <r>
    <x v="175"/>
    <x v="23"/>
    <x v="4"/>
    <m/>
    <m/>
    <n v="69247"/>
    <n v="-69247"/>
    <m/>
  </r>
  <r>
    <x v="175"/>
    <x v="0"/>
    <x v="2"/>
    <m/>
    <m/>
    <n v="200000"/>
    <n v="-200000"/>
    <s v="paid thro chq # 01450537   amount 200,000"/>
  </r>
  <r>
    <x v="175"/>
    <x v="28"/>
    <x v="3"/>
    <m/>
    <m/>
    <n v="10016"/>
    <n v="-10016"/>
    <m/>
  </r>
  <r>
    <x v="175"/>
    <x v="14"/>
    <x v="3"/>
    <m/>
    <m/>
    <n v="4260"/>
    <n v="-4260"/>
    <s v="paid thru chq # 01450535"/>
  </r>
  <r>
    <x v="175"/>
    <x v="21"/>
    <x v="3"/>
    <m/>
    <m/>
    <n v="25185"/>
    <n v="-25185"/>
    <m/>
  </r>
  <r>
    <x v="175"/>
    <x v="0"/>
    <x v="3"/>
    <m/>
    <m/>
    <n v="110539"/>
    <n v="-110539"/>
    <m/>
  </r>
  <r>
    <x v="175"/>
    <x v="29"/>
    <x v="4"/>
    <m/>
    <n v="24072"/>
    <m/>
    <n v="24072"/>
    <m/>
  </r>
  <r>
    <x v="175"/>
    <x v="24"/>
    <x v="5"/>
    <n v="347"/>
    <n v="806368"/>
    <m/>
    <n v="806368"/>
    <m/>
  </r>
  <r>
    <x v="176"/>
    <x v="30"/>
    <x v="4"/>
    <n v="8808"/>
    <n v="78330"/>
    <m/>
    <n v="78330"/>
    <m/>
  </r>
  <r>
    <x v="176"/>
    <x v="30"/>
    <x v="4"/>
    <n v="8809"/>
    <n v="33600"/>
    <m/>
    <n v="33600"/>
    <m/>
  </r>
  <r>
    <x v="177"/>
    <x v="30"/>
    <x v="4"/>
    <n v="8816"/>
    <n v="7128"/>
    <m/>
    <n v="7128"/>
    <m/>
  </r>
  <r>
    <x v="178"/>
    <x v="29"/>
    <x v="3"/>
    <n v="3985"/>
    <n v="3305"/>
    <m/>
    <n v="3305"/>
    <m/>
  </r>
  <r>
    <x v="178"/>
    <x v="20"/>
    <x v="3"/>
    <n v="3918"/>
    <n v="1690"/>
    <m/>
    <n v="1690"/>
    <m/>
  </r>
  <r>
    <x v="178"/>
    <x v="20"/>
    <x v="3"/>
    <n v="3958"/>
    <n v="7297"/>
    <m/>
    <n v="7297"/>
    <m/>
  </r>
  <r>
    <x v="179"/>
    <x v="20"/>
    <x v="2"/>
    <n v="629"/>
    <n v="26618"/>
    <m/>
    <n v="26618"/>
    <m/>
  </r>
  <r>
    <x v="174"/>
    <x v="20"/>
    <x v="2"/>
    <n v="638"/>
    <n v="105186"/>
    <m/>
    <n v="105186"/>
    <m/>
  </r>
  <r>
    <x v="180"/>
    <x v="20"/>
    <x v="2"/>
    <n v="675"/>
    <n v="69661"/>
    <m/>
    <n v="69661"/>
    <m/>
  </r>
  <r>
    <x v="181"/>
    <x v="20"/>
    <x v="4"/>
    <n v="8832"/>
    <n v="13500"/>
    <m/>
    <n v="13500"/>
    <m/>
  </r>
  <r>
    <x v="182"/>
    <x v="20"/>
    <x v="4"/>
    <n v="8863"/>
    <n v="9600"/>
    <m/>
    <n v="9600"/>
    <m/>
  </r>
  <r>
    <x v="182"/>
    <x v="24"/>
    <x v="5"/>
    <m/>
    <m/>
    <n v="400000"/>
    <n v="-400000"/>
    <s v="paid thru chq # 01450568"/>
  </r>
  <r>
    <x v="173"/>
    <x v="25"/>
    <x v="3"/>
    <n v="3884"/>
    <n v="68397"/>
    <m/>
    <n v="68397"/>
    <m/>
  </r>
  <r>
    <x v="181"/>
    <x v="20"/>
    <x v="3"/>
    <n v="4124"/>
    <n v="18913"/>
    <m/>
    <n v="18913"/>
    <m/>
  </r>
  <r>
    <x v="183"/>
    <x v="20"/>
    <x v="3"/>
    <n v="4155"/>
    <n v="882"/>
    <m/>
    <n v="882"/>
    <m/>
  </r>
  <r>
    <x v="183"/>
    <x v="20"/>
    <x v="3"/>
    <n v="4132"/>
    <n v="4392"/>
    <m/>
    <n v="4392"/>
    <m/>
  </r>
  <r>
    <x v="184"/>
    <x v="20"/>
    <x v="3"/>
    <n v="4548"/>
    <n v="2430"/>
    <m/>
    <n v="2430"/>
    <m/>
  </r>
  <r>
    <x v="185"/>
    <x v="23"/>
    <x v="4"/>
    <m/>
    <m/>
    <n v="63643"/>
    <n v="-63643"/>
    <s v="this chq received from total construction Rs 300,000"/>
  </r>
  <r>
    <x v="185"/>
    <x v="29"/>
    <x v="4"/>
    <m/>
    <m/>
    <n v="24072"/>
    <n v="-24072"/>
    <m/>
  </r>
  <r>
    <x v="185"/>
    <x v="30"/>
    <x v="4"/>
    <m/>
    <m/>
    <n v="119058"/>
    <n v="-119058"/>
    <m/>
  </r>
  <r>
    <x v="185"/>
    <x v="20"/>
    <x v="4"/>
    <m/>
    <m/>
    <n v="23100"/>
    <n v="-23100"/>
    <m/>
  </r>
  <r>
    <x v="185"/>
    <x v="31"/>
    <x v="4"/>
    <m/>
    <m/>
    <n v="70127"/>
    <n v="-70127"/>
    <m/>
  </r>
  <r>
    <x v="186"/>
    <x v="20"/>
    <x v="2"/>
    <m/>
    <n v="7903"/>
    <m/>
    <n v="7903"/>
    <m/>
  </r>
  <r>
    <x v="187"/>
    <x v="20"/>
    <x v="3"/>
    <m/>
    <n v="18646"/>
    <m/>
    <n v="18646"/>
    <m/>
  </r>
  <r>
    <x v="188"/>
    <x v="32"/>
    <x v="6"/>
    <m/>
    <n v="106847"/>
    <m/>
    <n v="106847"/>
    <m/>
  </r>
  <r>
    <x v="188"/>
    <x v="33"/>
    <x v="6"/>
    <m/>
    <n v="106847"/>
    <m/>
    <n v="106847"/>
    <m/>
  </r>
  <r>
    <x v="188"/>
    <x v="20"/>
    <x v="6"/>
    <m/>
    <n v="51879"/>
    <m/>
    <n v="51879"/>
    <m/>
  </r>
  <r>
    <x v="189"/>
    <x v="20"/>
    <x v="6"/>
    <m/>
    <n v="42108"/>
    <m/>
    <n v="42108"/>
    <m/>
  </r>
  <r>
    <x v="130"/>
    <x v="32"/>
    <x v="6"/>
    <m/>
    <n v="11550"/>
    <m/>
    <n v="11550"/>
    <m/>
  </r>
  <r>
    <x v="190"/>
    <x v="32"/>
    <x v="6"/>
    <m/>
    <n v="19233"/>
    <m/>
    <n v="19233"/>
    <m/>
  </r>
  <r>
    <x v="191"/>
    <x v="20"/>
    <x v="6"/>
    <m/>
    <n v="3000"/>
    <m/>
    <n v="3000"/>
    <m/>
  </r>
  <r>
    <x v="192"/>
    <x v="24"/>
    <x v="6"/>
    <m/>
    <n v="433624"/>
    <m/>
    <n v="433624"/>
    <m/>
  </r>
  <r>
    <x v="145"/>
    <x v="32"/>
    <x v="6"/>
    <m/>
    <m/>
    <n v="44879"/>
    <n v="-44879"/>
    <s v="materail returned"/>
  </r>
  <r>
    <x v="193"/>
    <x v="27"/>
    <x v="6"/>
    <m/>
    <n v="32908"/>
    <m/>
    <n v="32908"/>
    <m/>
  </r>
  <r>
    <x v="141"/>
    <x v="33"/>
    <x v="6"/>
    <m/>
    <n v="3445"/>
    <m/>
    <n v="3445"/>
    <m/>
  </r>
  <r>
    <x v="194"/>
    <x v="33"/>
    <x v="6"/>
    <m/>
    <n v="36929"/>
    <m/>
    <n v="36929"/>
    <m/>
  </r>
  <r>
    <x v="195"/>
    <x v="32"/>
    <x v="6"/>
    <m/>
    <n v="55873"/>
    <m/>
    <n v="55873"/>
    <m/>
  </r>
  <r>
    <x v="196"/>
    <x v="20"/>
    <x v="6"/>
    <m/>
    <m/>
    <n v="3000"/>
    <n v="-3000"/>
    <s v="paid thru MCB CHq # 1626390890"/>
  </r>
  <r>
    <x v="196"/>
    <x v="24"/>
    <x v="6"/>
    <m/>
    <m/>
    <n v="433634"/>
    <n v="-433634"/>
    <m/>
  </r>
  <r>
    <x v="196"/>
    <x v="27"/>
    <x v="6"/>
    <m/>
    <m/>
    <n v="32908"/>
    <n v="-32908"/>
    <m/>
  </r>
  <r>
    <x v="196"/>
    <x v="33"/>
    <x v="6"/>
    <m/>
    <m/>
    <n v="30468"/>
    <n v="-30468"/>
    <m/>
  </r>
  <r>
    <x v="169"/>
    <x v="33"/>
    <x v="6"/>
    <m/>
    <n v="10916"/>
    <m/>
    <n v="10916"/>
    <m/>
  </r>
  <r>
    <x v="172"/>
    <x v="20"/>
    <x v="6"/>
    <m/>
    <n v="9717"/>
    <m/>
    <n v="9717"/>
    <m/>
  </r>
  <r>
    <x v="197"/>
    <x v="32"/>
    <x v="6"/>
    <m/>
    <n v="13612"/>
    <m/>
    <n v="13612"/>
    <m/>
  </r>
  <r>
    <x v="156"/>
    <x v="33"/>
    <x v="6"/>
    <m/>
    <n v="43165"/>
    <m/>
    <n v="43165"/>
    <m/>
  </r>
  <r>
    <x v="198"/>
    <x v="33"/>
    <x v="6"/>
    <m/>
    <n v="6306"/>
    <m/>
    <n v="6306"/>
    <m/>
  </r>
  <r>
    <x v="198"/>
    <x v="20"/>
    <x v="6"/>
    <m/>
    <n v="33200"/>
    <m/>
    <n v="33200"/>
    <m/>
  </r>
  <r>
    <x v="198"/>
    <x v="20"/>
    <x v="6"/>
    <m/>
    <m/>
    <n v="44665"/>
    <n v="-44665"/>
    <m/>
  </r>
  <r>
    <x v="199"/>
    <x v="32"/>
    <x v="6"/>
    <m/>
    <n v="10413"/>
    <m/>
    <n v="10413"/>
    <m/>
  </r>
  <r>
    <x v="200"/>
    <x v="32"/>
    <x v="6"/>
    <m/>
    <n v="89052"/>
    <m/>
    <n v="89052"/>
    <m/>
  </r>
  <r>
    <x v="158"/>
    <x v="32"/>
    <x v="6"/>
    <m/>
    <n v="3348"/>
    <m/>
    <n v="3348"/>
    <m/>
  </r>
  <r>
    <x v="196"/>
    <x v="33"/>
    <x v="6"/>
    <m/>
    <n v="95472"/>
    <m/>
    <n v="95472"/>
    <m/>
  </r>
  <r>
    <x v="201"/>
    <x v="24"/>
    <x v="6"/>
    <m/>
    <n v="1567"/>
    <m/>
    <n v="1567"/>
    <m/>
  </r>
  <r>
    <x v="183"/>
    <x v="24"/>
    <x v="6"/>
    <m/>
    <n v="27850"/>
    <m/>
    <n v="27850"/>
    <m/>
  </r>
  <r>
    <x v="178"/>
    <x v="32"/>
    <x v="6"/>
    <m/>
    <n v="46586"/>
    <m/>
    <n v="46586"/>
    <m/>
  </r>
  <r>
    <x v="202"/>
    <x v="32"/>
    <x v="6"/>
    <m/>
    <m/>
    <n v="100000"/>
    <n v="-100000"/>
    <s v="paid thru chq # 01475977"/>
  </r>
  <r>
    <x v="202"/>
    <x v="20"/>
    <x v="6"/>
    <m/>
    <m/>
    <n v="100000"/>
    <n v="-100000"/>
    <m/>
  </r>
  <r>
    <x v="202"/>
    <x v="33"/>
    <x v="6"/>
    <m/>
    <m/>
    <n v="100000"/>
    <n v="-100000"/>
    <m/>
  </r>
  <r>
    <x v="203"/>
    <x v="29"/>
    <x v="1"/>
    <m/>
    <n v="1600"/>
    <m/>
    <n v="1600"/>
    <m/>
  </r>
  <r>
    <x v="186"/>
    <x v="33"/>
    <x v="6"/>
    <m/>
    <n v="15593"/>
    <m/>
    <n v="15593"/>
    <m/>
  </r>
  <r>
    <x v="176"/>
    <x v="33"/>
    <x v="6"/>
    <m/>
    <n v="5693"/>
    <m/>
    <n v="5693"/>
    <m/>
  </r>
  <r>
    <x v="204"/>
    <x v="24"/>
    <x v="6"/>
    <m/>
    <n v="83845"/>
    <m/>
    <n v="83845"/>
    <m/>
  </r>
  <r>
    <x v="183"/>
    <x v="33"/>
    <x v="6"/>
    <m/>
    <n v="1367"/>
    <m/>
    <n v="1367"/>
    <m/>
  </r>
  <r>
    <x v="205"/>
    <x v="33"/>
    <x v="6"/>
    <m/>
    <n v="1700"/>
    <m/>
    <n v="1700"/>
    <m/>
  </r>
  <r>
    <x v="203"/>
    <x v="20"/>
    <x v="6"/>
    <m/>
    <n v="67418"/>
    <m/>
    <n v="67418"/>
    <m/>
  </r>
  <r>
    <x v="206"/>
    <x v="20"/>
    <x v="6"/>
    <m/>
    <n v="39396"/>
    <m/>
    <n v="39396"/>
    <m/>
  </r>
  <r>
    <x v="207"/>
    <x v="25"/>
    <x v="4"/>
    <m/>
    <n v="9600"/>
    <m/>
    <n v="9600"/>
    <m/>
  </r>
  <r>
    <x v="184"/>
    <x v="27"/>
    <x v="4"/>
    <m/>
    <n v="3276"/>
    <m/>
    <n v="3276"/>
    <m/>
  </r>
  <r>
    <x v="208"/>
    <x v="29"/>
    <x v="4"/>
    <m/>
    <n v="5434"/>
    <m/>
    <n v="5434"/>
    <m/>
  </r>
  <r>
    <x v="209"/>
    <x v="31"/>
    <x v="4"/>
    <m/>
    <n v="14700"/>
    <m/>
    <n v="14700"/>
    <m/>
  </r>
  <r>
    <x v="210"/>
    <x v="24"/>
    <x v="5"/>
    <n v="358"/>
    <n v="13194"/>
    <m/>
    <n v="13194"/>
    <m/>
  </r>
  <r>
    <x v="210"/>
    <x v="24"/>
    <x v="5"/>
    <n v="363"/>
    <n v="5580"/>
    <m/>
    <n v="5580"/>
    <m/>
  </r>
  <r>
    <x v="211"/>
    <x v="24"/>
    <x v="5"/>
    <n v="375"/>
    <n v="5313"/>
    <m/>
    <n v="5313"/>
    <m/>
  </r>
  <r>
    <x v="210"/>
    <x v="29"/>
    <x v="1"/>
    <m/>
    <n v="4844"/>
    <m/>
    <n v="4844"/>
    <m/>
  </r>
  <r>
    <x v="212"/>
    <x v="26"/>
    <x v="1"/>
    <m/>
    <m/>
    <n v="4800"/>
    <n v="-4800"/>
    <m/>
  </r>
  <r>
    <x v="212"/>
    <x v="22"/>
    <x v="1"/>
    <m/>
    <m/>
    <n v="13000"/>
    <n v="-13000"/>
    <m/>
  </r>
  <r>
    <x v="212"/>
    <x v="14"/>
    <x v="1"/>
    <m/>
    <m/>
    <n v="8652"/>
    <n v="-8652"/>
    <m/>
  </r>
  <r>
    <x v="212"/>
    <x v="23"/>
    <x v="1"/>
    <m/>
    <m/>
    <n v="9600"/>
    <n v="-9600"/>
    <s v="paid thru chq # 01476001 chq amount 50,000"/>
  </r>
  <r>
    <x v="212"/>
    <x v="21"/>
    <x v="1"/>
    <m/>
    <m/>
    <n v="5000"/>
    <n v="-5000"/>
    <m/>
  </r>
  <r>
    <x v="212"/>
    <x v="20"/>
    <x v="1"/>
    <m/>
    <m/>
    <n v="6820"/>
    <n v="-6820"/>
    <m/>
  </r>
  <r>
    <x v="212"/>
    <x v="0"/>
    <x v="1"/>
    <m/>
    <m/>
    <n v="2128"/>
    <n v="-2128"/>
    <m/>
  </r>
  <r>
    <x v="213"/>
    <x v="31"/>
    <x v="4"/>
    <m/>
    <n v="4012"/>
    <m/>
    <n v="4012"/>
    <m/>
  </r>
  <r>
    <x v="214"/>
    <x v="0"/>
    <x v="3"/>
    <m/>
    <m/>
    <n v="19598"/>
    <n v="-19598"/>
    <m/>
  </r>
  <r>
    <x v="214"/>
    <x v="29"/>
    <x v="3"/>
    <m/>
    <m/>
    <n v="3305"/>
    <n v="-3305"/>
    <m/>
  </r>
  <r>
    <x v="214"/>
    <x v="25"/>
    <x v="3"/>
    <m/>
    <m/>
    <n v="68397"/>
    <n v="-68397"/>
    <s v="paid thru chq # 01476016 chq amount 100,000"/>
  </r>
  <r>
    <x v="214"/>
    <x v="20"/>
    <x v="3"/>
    <m/>
    <m/>
    <n v="8700"/>
    <n v="-8700"/>
    <m/>
  </r>
  <r>
    <x v="215"/>
    <x v="20"/>
    <x v="0"/>
    <m/>
    <n v="29600"/>
    <m/>
    <n v="29600"/>
    <m/>
  </r>
  <r>
    <x v="215"/>
    <x v="20"/>
    <x v="0"/>
    <m/>
    <n v="25560"/>
    <m/>
    <n v="25560"/>
    <m/>
  </r>
  <r>
    <x v="180"/>
    <x v="20"/>
    <x v="0"/>
    <m/>
    <n v="74880"/>
    <m/>
    <n v="74880"/>
    <m/>
  </r>
  <r>
    <x v="215"/>
    <x v="30"/>
    <x v="0"/>
    <m/>
    <n v="52480"/>
    <m/>
    <n v="52480"/>
    <m/>
  </r>
  <r>
    <x v="187"/>
    <x v="20"/>
    <x v="0"/>
    <m/>
    <n v="16000"/>
    <m/>
    <n v="16000"/>
    <m/>
  </r>
  <r>
    <x v="216"/>
    <x v="30"/>
    <x v="0"/>
    <m/>
    <n v="41400"/>
    <m/>
    <n v="41400"/>
    <m/>
  </r>
  <r>
    <x v="216"/>
    <x v="30"/>
    <x v="0"/>
    <m/>
    <n v="19260"/>
    <m/>
    <n v="19260"/>
    <m/>
  </r>
  <r>
    <x v="217"/>
    <x v="31"/>
    <x v="0"/>
    <m/>
    <n v="54420"/>
    <m/>
    <n v="54420"/>
    <m/>
  </r>
  <r>
    <x v="217"/>
    <x v="20"/>
    <x v="0"/>
    <m/>
    <n v="99320"/>
    <m/>
    <n v="99320"/>
    <m/>
  </r>
  <r>
    <x v="201"/>
    <x v="27"/>
    <x v="0"/>
    <m/>
    <n v="11640"/>
    <m/>
    <n v="11640"/>
    <m/>
  </r>
  <r>
    <x v="201"/>
    <x v="20"/>
    <x v="0"/>
    <m/>
    <n v="22300"/>
    <m/>
    <n v="22300"/>
    <m/>
  </r>
  <r>
    <x v="201"/>
    <x v="30"/>
    <x v="0"/>
    <m/>
    <m/>
    <n v="72800"/>
    <n v="-72800"/>
    <s v="material returned"/>
  </r>
  <r>
    <x v="216"/>
    <x v="34"/>
    <x v="4"/>
    <n v="9111"/>
    <n v="240000"/>
    <m/>
    <n v="240000"/>
    <s v="buity # 5355"/>
  </r>
  <r>
    <x v="218"/>
    <x v="20"/>
    <x v="3"/>
    <m/>
    <n v="28566"/>
    <m/>
    <n v="28566"/>
    <m/>
  </r>
  <r>
    <x v="219"/>
    <x v="35"/>
    <x v="4"/>
    <m/>
    <n v="24700"/>
    <m/>
    <n v="24700"/>
    <m/>
  </r>
  <r>
    <x v="214"/>
    <x v="35"/>
    <x v="4"/>
    <m/>
    <n v="26100"/>
    <m/>
    <n v="26100"/>
    <m/>
  </r>
  <r>
    <x v="220"/>
    <x v="35"/>
    <x v="4"/>
    <m/>
    <n v="5600"/>
    <m/>
    <n v="5600"/>
    <m/>
  </r>
  <r>
    <x v="213"/>
    <x v="25"/>
    <x v="4"/>
    <m/>
    <n v="3300"/>
    <m/>
    <n v="3300"/>
    <m/>
  </r>
  <r>
    <x v="221"/>
    <x v="29"/>
    <x v="4"/>
    <m/>
    <n v="3186"/>
    <m/>
    <n v="3186"/>
    <m/>
  </r>
  <r>
    <x v="222"/>
    <x v="31"/>
    <x v="1"/>
    <m/>
    <n v="4300"/>
    <m/>
    <n v="4300"/>
    <m/>
  </r>
  <r>
    <x v="218"/>
    <x v="20"/>
    <x v="6"/>
    <m/>
    <n v="26755"/>
    <m/>
    <n v="26755"/>
    <m/>
  </r>
  <r>
    <x v="214"/>
    <x v="24"/>
    <x v="6"/>
    <m/>
    <n v="103641"/>
    <m/>
    <n v="103641"/>
    <m/>
  </r>
  <r>
    <x v="210"/>
    <x v="20"/>
    <x v="6"/>
    <m/>
    <n v="1442"/>
    <m/>
    <n v="1442"/>
    <m/>
  </r>
  <r>
    <x v="223"/>
    <x v="20"/>
    <x v="6"/>
    <m/>
    <m/>
    <n v="28035"/>
    <n v="-28035"/>
    <s v="Sales return"/>
  </r>
  <r>
    <x v="214"/>
    <x v="20"/>
    <x v="6"/>
    <m/>
    <n v="33150"/>
    <m/>
    <n v="33150"/>
    <m/>
  </r>
  <r>
    <x v="224"/>
    <x v="25"/>
    <x v="2"/>
    <m/>
    <m/>
    <n v="1500"/>
    <n v="-1500"/>
    <s v="paid thru 2 chqs "/>
  </r>
  <r>
    <x v="224"/>
    <x v="0"/>
    <x v="2"/>
    <m/>
    <m/>
    <n v="245069"/>
    <n v="-245069"/>
    <s v="1 from PES DIB # 01476034  chq amount 100,000"/>
  </r>
  <r>
    <x v="224"/>
    <x v="20"/>
    <x v="2"/>
    <m/>
    <m/>
    <n v="38431"/>
    <n v="-38431"/>
    <s v="2 from khaadi gulberg lahore receiving chq amount 185,000"/>
  </r>
  <r>
    <x v="224"/>
    <x v="31"/>
    <x v="4"/>
    <m/>
    <n v="15400"/>
    <m/>
    <n v="15400"/>
    <m/>
  </r>
  <r>
    <x v="225"/>
    <x v="24"/>
    <x v="5"/>
    <m/>
    <n v="67883"/>
    <m/>
    <n v="67883"/>
    <m/>
  </r>
  <r>
    <x v="220"/>
    <x v="35"/>
    <x v="0"/>
    <m/>
    <n v="20360"/>
    <m/>
    <n v="20360"/>
    <m/>
  </r>
  <r>
    <x v="226"/>
    <x v="20"/>
    <x v="0"/>
    <m/>
    <n v="16800"/>
    <m/>
    <n v="16800"/>
    <m/>
  </r>
  <r>
    <x v="227"/>
    <x v="34"/>
    <x v="0"/>
    <m/>
    <n v="22000"/>
    <m/>
    <n v="22000"/>
    <m/>
  </r>
  <r>
    <x v="228"/>
    <x v="24"/>
    <x v="0"/>
    <m/>
    <n v="20050"/>
    <m/>
    <n v="20050"/>
    <m/>
  </r>
  <r>
    <x v="229"/>
    <x v="0"/>
    <x v="0"/>
    <m/>
    <m/>
    <n v="135393"/>
    <n v="-135393"/>
    <m/>
  </r>
  <r>
    <x v="229"/>
    <x v="27"/>
    <x v="0"/>
    <m/>
    <m/>
    <n v="41170"/>
    <n v="-41170"/>
    <m/>
  </r>
  <r>
    <x v="229"/>
    <x v="20"/>
    <x v="0"/>
    <m/>
    <m/>
    <n v="62737"/>
    <n v="-62737"/>
    <s v="paid thru chq # 01476039  amount 300,000"/>
  </r>
  <r>
    <x v="229"/>
    <x v="30"/>
    <x v="0"/>
    <m/>
    <m/>
    <n v="40340"/>
    <n v="-40340"/>
    <m/>
  </r>
  <r>
    <x v="229"/>
    <x v="35"/>
    <x v="0"/>
    <m/>
    <m/>
    <n v="20360"/>
    <n v="-20360"/>
    <m/>
  </r>
  <r>
    <x v="230"/>
    <x v="20"/>
    <x v="1"/>
    <m/>
    <n v="10000"/>
    <m/>
    <n v="10000"/>
    <m/>
  </r>
  <r>
    <x v="214"/>
    <x v="20"/>
    <x v="3"/>
    <m/>
    <n v="1407"/>
    <m/>
    <n v="1407"/>
    <m/>
  </r>
  <r>
    <x v="214"/>
    <x v="24"/>
    <x v="3"/>
    <m/>
    <n v="2155"/>
    <m/>
    <n v="2155"/>
    <m/>
  </r>
  <r>
    <x v="231"/>
    <x v="31"/>
    <x v="3"/>
    <m/>
    <n v="4304"/>
    <m/>
    <n v="4304"/>
    <m/>
  </r>
  <r>
    <x v="232"/>
    <x v="24"/>
    <x v="5"/>
    <n v="396"/>
    <n v="124666"/>
    <m/>
    <n v="124666"/>
    <m/>
  </r>
  <r>
    <x v="233"/>
    <x v="31"/>
    <x v="3"/>
    <m/>
    <n v="14633"/>
    <m/>
    <n v="14633"/>
    <m/>
  </r>
  <r>
    <x v="230"/>
    <x v="20"/>
    <x v="2"/>
    <m/>
    <n v="12083"/>
    <m/>
    <n v="12083"/>
    <m/>
  </r>
  <r>
    <x v="234"/>
    <x v="24"/>
    <x v="5"/>
    <m/>
    <n v="152671"/>
    <m/>
    <n v="152671"/>
    <m/>
  </r>
  <r>
    <x v="235"/>
    <x v="36"/>
    <x v="2"/>
    <m/>
    <n v="907"/>
    <m/>
    <n v="907"/>
    <m/>
  </r>
  <r>
    <x v="236"/>
    <x v="24"/>
    <x v="3"/>
    <m/>
    <m/>
    <n v="2155"/>
    <n v="-2155"/>
    <m/>
  </r>
  <r>
    <x v="236"/>
    <x v="31"/>
    <x v="3"/>
    <m/>
    <m/>
    <n v="18937"/>
    <n v="-18937"/>
    <s v="paid thru dic chq # 01476063 amount 100,000"/>
  </r>
  <r>
    <x v="236"/>
    <x v="20"/>
    <x v="3"/>
    <m/>
    <m/>
    <n v="78908"/>
    <n v="-78908"/>
    <m/>
  </r>
  <r>
    <x v="236"/>
    <x v="36"/>
    <x v="2"/>
    <m/>
    <m/>
    <n v="907"/>
    <n v="-907"/>
    <s v="paid thru dib chq # 01476064 amount 100,000"/>
  </r>
  <r>
    <x v="236"/>
    <x v="20"/>
    <x v="2"/>
    <m/>
    <m/>
    <n v="99093"/>
    <n v="-99093"/>
    <m/>
  </r>
  <r>
    <x v="236"/>
    <x v="31"/>
    <x v="1"/>
    <m/>
    <m/>
    <n v="4300"/>
    <n v="-4300"/>
    <m/>
  </r>
  <r>
    <x v="236"/>
    <x v="20"/>
    <x v="1"/>
    <m/>
    <m/>
    <n v="10000"/>
    <n v="-10000"/>
    <s v="paid thru dic chq # 01476065 amount 50,000"/>
  </r>
  <r>
    <x v="236"/>
    <x v="29"/>
    <x v="1"/>
    <m/>
    <m/>
    <n v="28444"/>
    <n v="-28444"/>
    <m/>
  </r>
  <r>
    <x v="236"/>
    <x v="0"/>
    <x v="1"/>
    <m/>
    <m/>
    <n v="7256"/>
    <n v="-7256"/>
    <m/>
  </r>
  <r>
    <x v="236"/>
    <x v="24"/>
    <x v="6"/>
    <m/>
    <m/>
    <n v="100000"/>
    <n v="-100000"/>
    <m/>
  </r>
  <r>
    <x v="236"/>
    <x v="20"/>
    <x v="6"/>
    <m/>
    <m/>
    <n v="100000"/>
    <n v="-100000"/>
    <m/>
  </r>
  <r>
    <x v="236"/>
    <x v="32"/>
    <x v="6"/>
    <m/>
    <m/>
    <n v="50000"/>
    <n v="-50000"/>
    <s v="paid thru dic chq # 01476068 amount 300,000"/>
  </r>
  <r>
    <x v="236"/>
    <x v="33"/>
    <x v="6"/>
    <m/>
    <m/>
    <n v="50000"/>
    <n v="-50000"/>
    <m/>
  </r>
  <r>
    <x v="237"/>
    <x v="24"/>
    <x v="6"/>
    <m/>
    <n v="32711"/>
    <m/>
    <n v="32711"/>
    <m/>
  </r>
  <r>
    <x v="238"/>
    <x v="24"/>
    <x v="6"/>
    <m/>
    <n v="2806"/>
    <m/>
    <n v="2806"/>
    <m/>
  </r>
  <r>
    <x v="239"/>
    <x v="2"/>
    <x v="2"/>
    <m/>
    <n v="2318"/>
    <m/>
    <n v="2318"/>
    <m/>
  </r>
  <r>
    <x v="236"/>
    <x v="37"/>
    <x v="3"/>
    <m/>
    <n v="6104"/>
    <m/>
    <n v="6104"/>
    <m/>
  </r>
  <r>
    <x v="233"/>
    <x v="37"/>
    <x v="3"/>
    <m/>
    <m/>
    <m/>
    <n v="0"/>
    <m/>
  </r>
  <r>
    <x v="237"/>
    <x v="31"/>
    <x v="4"/>
    <m/>
    <n v="37100"/>
    <m/>
    <n v="37100"/>
    <m/>
  </r>
  <r>
    <x v="240"/>
    <x v="35"/>
    <x v="4"/>
    <m/>
    <n v="3264"/>
    <m/>
    <n v="3264"/>
    <m/>
  </r>
  <r>
    <x v="241"/>
    <x v="20"/>
    <x v="3"/>
    <m/>
    <m/>
    <n v="100000"/>
    <n v="-100000"/>
    <s v="paid thru dib chq # 01521303"/>
  </r>
  <r>
    <x v="241"/>
    <x v="32"/>
    <x v="6"/>
    <m/>
    <m/>
    <n v="100000"/>
    <n v="-100000"/>
    <s v="paid thru dib chq # 01521304 Rs 200,000"/>
  </r>
  <r>
    <x v="241"/>
    <x v="33"/>
    <x v="6"/>
    <m/>
    <m/>
    <n v="100000"/>
    <n v="-100000"/>
    <m/>
  </r>
  <r>
    <x v="241"/>
    <x v="34"/>
    <x v="4"/>
    <m/>
    <m/>
    <n v="14455"/>
    <n v="-14455"/>
    <m/>
  </r>
  <r>
    <x v="241"/>
    <x v="31"/>
    <x v="4"/>
    <m/>
    <m/>
    <n v="1085"/>
    <n v="-1085"/>
    <m/>
  </r>
  <r>
    <x v="241"/>
    <x v="27"/>
    <x v="4"/>
    <m/>
    <m/>
    <n v="3276"/>
    <n v="-3276"/>
    <s v="paid thru dib chq # 01521306 Rs 100,000"/>
  </r>
  <r>
    <x v="241"/>
    <x v="25"/>
    <x v="4"/>
    <m/>
    <m/>
    <n v="12900"/>
    <n v="-12900"/>
    <m/>
  </r>
  <r>
    <x v="241"/>
    <x v="29"/>
    <x v="4"/>
    <m/>
    <m/>
    <n v="8620"/>
    <n v="-8620"/>
    <m/>
  </r>
  <r>
    <x v="241"/>
    <x v="35"/>
    <x v="4"/>
    <m/>
    <m/>
    <n v="59664"/>
    <n v="-59664"/>
    <m/>
  </r>
  <r>
    <x v="242"/>
    <x v="37"/>
    <x v="4"/>
    <m/>
    <n v="22700"/>
    <m/>
    <n v="22700"/>
    <m/>
  </r>
  <r>
    <x v="241"/>
    <x v="30"/>
    <x v="4"/>
    <m/>
    <n v="5600"/>
    <m/>
    <n v="5600"/>
    <m/>
  </r>
  <r>
    <x v="243"/>
    <x v="30"/>
    <x v="4"/>
    <m/>
    <n v="40996"/>
    <m/>
    <n v="40996"/>
    <m/>
  </r>
  <r>
    <x v="244"/>
    <x v="24"/>
    <x v="5"/>
    <m/>
    <n v="15210"/>
    <m/>
    <n v="15210"/>
    <m/>
  </r>
  <r>
    <x v="244"/>
    <x v="24"/>
    <x v="5"/>
    <m/>
    <n v="276784"/>
    <m/>
    <n v="276784"/>
    <m/>
  </r>
  <r>
    <x v="245"/>
    <x v="30"/>
    <x v="4"/>
    <m/>
    <n v="9900"/>
    <m/>
    <n v="9900"/>
    <m/>
  </r>
  <r>
    <x v="246"/>
    <x v="27"/>
    <x v="4"/>
    <m/>
    <n v="1400"/>
    <m/>
    <n v="1400"/>
    <m/>
  </r>
  <r>
    <x v="236"/>
    <x v="38"/>
    <x v="2"/>
    <m/>
    <n v="58092"/>
    <m/>
    <n v="58092"/>
    <m/>
  </r>
  <r>
    <x v="247"/>
    <x v="37"/>
    <x v="3"/>
    <m/>
    <n v="585"/>
    <m/>
    <n v="585"/>
    <m/>
  </r>
  <r>
    <x v="248"/>
    <x v="24"/>
    <x v="5"/>
    <n v="453"/>
    <n v="177080"/>
    <m/>
    <n v="177080"/>
    <m/>
  </r>
  <r>
    <x v="226"/>
    <x v="24"/>
    <x v="5"/>
    <n v="390"/>
    <n v="85844"/>
    <m/>
    <n v="85844"/>
    <m/>
  </r>
  <r>
    <x v="249"/>
    <x v="24"/>
    <x v="5"/>
    <m/>
    <m/>
    <n v="1000000"/>
    <n v="-1000000"/>
    <m/>
  </r>
  <r>
    <x v="250"/>
    <x v="37"/>
    <x v="4"/>
    <m/>
    <n v="27600"/>
    <m/>
    <n v="27600"/>
    <m/>
  </r>
  <r>
    <x v="251"/>
    <x v="37"/>
    <x v="4"/>
    <m/>
    <n v="3300"/>
    <m/>
    <n v="3300"/>
    <m/>
  </r>
  <r>
    <x v="249"/>
    <x v="30"/>
    <x v="4"/>
    <m/>
    <n v="2268"/>
    <m/>
    <n v="2268"/>
    <m/>
  </r>
  <r>
    <x v="252"/>
    <x v="37"/>
    <x v="4"/>
    <m/>
    <n v="10368"/>
    <m/>
    <n v="10368"/>
    <m/>
  </r>
  <r>
    <x v="253"/>
    <x v="37"/>
    <x v="4"/>
    <m/>
    <n v="12700"/>
    <m/>
    <n v="12700"/>
    <m/>
  </r>
  <r>
    <x v="254"/>
    <x v="37"/>
    <x v="4"/>
    <m/>
    <n v="35300"/>
    <m/>
    <n v="35300"/>
    <m/>
  </r>
  <r>
    <x v="255"/>
    <x v="37"/>
    <x v="3"/>
    <m/>
    <n v="2283"/>
    <m/>
    <n v="2283"/>
    <m/>
  </r>
  <r>
    <x v="256"/>
    <x v="38"/>
    <x v="2"/>
    <m/>
    <n v="8943"/>
    <m/>
    <n v="8943"/>
    <m/>
  </r>
  <r>
    <x v="257"/>
    <x v="20"/>
    <x v="3"/>
    <m/>
    <n v="2565"/>
    <m/>
    <n v="2565"/>
    <m/>
  </r>
  <r>
    <x v="258"/>
    <x v="24"/>
    <x v="6"/>
    <m/>
    <n v="42497"/>
    <m/>
    <n v="42497"/>
    <m/>
  </r>
  <r>
    <x v="259"/>
    <x v="32"/>
    <x v="6"/>
    <m/>
    <n v="16079"/>
    <m/>
    <n v="16079"/>
    <m/>
  </r>
  <r>
    <x v="259"/>
    <x v="20"/>
    <x v="6"/>
    <m/>
    <n v="31198"/>
    <m/>
    <n v="31198"/>
    <m/>
  </r>
  <r>
    <x v="259"/>
    <x v="20"/>
    <x v="6"/>
    <m/>
    <n v="1264"/>
    <m/>
    <n v="1264"/>
    <m/>
  </r>
  <r>
    <x v="252"/>
    <x v="32"/>
    <x v="6"/>
    <m/>
    <n v="1500"/>
    <m/>
    <n v="1500"/>
    <m/>
  </r>
  <r>
    <x v="249"/>
    <x v="24"/>
    <x v="6"/>
    <m/>
    <n v="6565"/>
    <m/>
    <n v="6565"/>
    <m/>
  </r>
  <r>
    <x v="260"/>
    <x v="24"/>
    <x v="6"/>
    <m/>
    <n v="4005"/>
    <m/>
    <n v="4005"/>
    <m/>
  </r>
  <r>
    <x v="261"/>
    <x v="24"/>
    <x v="6"/>
    <m/>
    <n v="1832"/>
    <m/>
    <n v="1832"/>
    <m/>
  </r>
  <r>
    <x v="248"/>
    <x v="24"/>
    <x v="6"/>
    <m/>
    <n v="31167"/>
    <m/>
    <n v="31167"/>
    <m/>
  </r>
  <r>
    <x v="260"/>
    <x v="37"/>
    <x v="6"/>
    <m/>
    <n v="818"/>
    <m/>
    <n v="818"/>
    <m/>
  </r>
  <r>
    <x v="255"/>
    <x v="24"/>
    <x v="5"/>
    <n v="487"/>
    <n v="7780"/>
    <m/>
    <n v="7780"/>
    <m/>
  </r>
  <r>
    <x v="262"/>
    <x v="24"/>
    <x v="5"/>
    <n v="500"/>
    <n v="678856"/>
    <m/>
    <n v="678856"/>
    <m/>
  </r>
  <r>
    <x v="263"/>
    <x v="37"/>
    <x v="3"/>
    <n v="163"/>
    <n v="151"/>
    <m/>
    <n v="151"/>
    <m/>
  </r>
  <r>
    <x v="264"/>
    <x v="37"/>
    <x v="3"/>
    <n v="119"/>
    <n v="538"/>
    <m/>
    <n v="538"/>
    <m/>
  </r>
  <r>
    <x v="265"/>
    <x v="38"/>
    <x v="1"/>
    <n v="22"/>
    <n v="1155"/>
    <m/>
    <n v="1155"/>
    <m/>
  </r>
  <r>
    <x v="265"/>
    <x v="20"/>
    <x v="3"/>
    <m/>
    <n v="9369"/>
    <m/>
    <n v="9369"/>
    <m/>
  </r>
  <r>
    <x v="263"/>
    <x v="20"/>
    <x v="6"/>
    <m/>
    <n v="21446"/>
    <m/>
    <n v="21446"/>
    <m/>
  </r>
  <r>
    <x v="266"/>
    <x v="32"/>
    <x v="6"/>
    <m/>
    <n v="1248"/>
    <m/>
    <n v="1248"/>
    <m/>
  </r>
  <r>
    <x v="255"/>
    <x v="37"/>
    <x v="6"/>
    <m/>
    <n v="633"/>
    <m/>
    <n v="633"/>
    <m/>
  </r>
  <r>
    <x v="265"/>
    <x v="24"/>
    <x v="6"/>
    <m/>
    <n v="2268"/>
    <m/>
    <n v="2268"/>
    <m/>
  </r>
  <r>
    <x v="267"/>
    <x v="37"/>
    <x v="4"/>
    <m/>
    <n v="1800"/>
    <m/>
    <n v="1800"/>
    <m/>
  </r>
  <r>
    <x v="268"/>
    <x v="20"/>
    <x v="4"/>
    <m/>
    <n v="22800"/>
    <m/>
    <n v="22800"/>
    <m/>
  </r>
  <r>
    <x v="269"/>
    <x v="20"/>
    <x v="4"/>
    <m/>
    <n v="6000"/>
    <m/>
    <n v="6000"/>
    <m/>
  </r>
  <r>
    <x v="270"/>
    <x v="20"/>
    <x v="4"/>
    <m/>
    <n v="12000"/>
    <m/>
    <n v="12000"/>
    <m/>
  </r>
  <r>
    <x v="270"/>
    <x v="20"/>
    <x v="4"/>
    <m/>
    <n v="19500"/>
    <m/>
    <n v="19500"/>
    <m/>
  </r>
  <r>
    <x v="270"/>
    <x v="20"/>
    <x v="3"/>
    <m/>
    <m/>
    <n v="133589"/>
    <n v="-133589"/>
    <m/>
  </r>
  <r>
    <x v="270"/>
    <x v="37"/>
    <x v="3"/>
    <m/>
    <m/>
    <n v="16411"/>
    <n v="-16411"/>
    <m/>
  </r>
  <r>
    <x v="271"/>
    <x v="24"/>
    <x v="5"/>
    <m/>
    <n v="800"/>
    <m/>
    <n v="800"/>
    <m/>
  </r>
  <r>
    <x v="272"/>
    <x v="0"/>
    <x v="0"/>
    <m/>
    <m/>
    <n v="64276"/>
    <n v="-64276"/>
    <m/>
  </r>
  <r>
    <x v="272"/>
    <x v="31"/>
    <x v="0"/>
    <m/>
    <m/>
    <n v="54420"/>
    <n v="-54420"/>
    <m/>
  </r>
  <r>
    <x v="272"/>
    <x v="27"/>
    <x v="0"/>
    <m/>
    <m/>
    <n v="20020"/>
    <n v="-20020"/>
    <m/>
  </r>
  <r>
    <x v="272"/>
    <x v="20"/>
    <x v="0"/>
    <m/>
    <m/>
    <n v="361284"/>
    <n v="-361284"/>
    <m/>
  </r>
  <r>
    <x v="254"/>
    <x v="20"/>
    <x v="2"/>
    <m/>
    <n v="19094"/>
    <m/>
    <n v="19094"/>
    <m/>
  </r>
  <r>
    <x v="255"/>
    <x v="38"/>
    <x v="2"/>
    <m/>
    <n v="3708"/>
    <m/>
    <n v="3708"/>
    <m/>
  </r>
  <r>
    <x v="273"/>
    <x v="35"/>
    <x v="2"/>
    <m/>
    <n v="1299"/>
    <m/>
    <n v="1299"/>
    <m/>
  </r>
  <r>
    <x v="270"/>
    <x v="38"/>
    <x v="2"/>
    <m/>
    <n v="19361"/>
    <m/>
    <n v="19361"/>
    <m/>
  </r>
  <r>
    <x v="274"/>
    <x v="24"/>
    <x v="5"/>
    <m/>
    <n v="7560"/>
    <m/>
    <n v="7560"/>
    <m/>
  </r>
  <r>
    <x v="275"/>
    <x v="37"/>
    <x v="4"/>
    <m/>
    <n v="4600"/>
    <m/>
    <n v="4600"/>
    <m/>
  </r>
  <r>
    <x v="276"/>
    <x v="37"/>
    <x v="4"/>
    <m/>
    <n v="4600"/>
    <m/>
    <n v="4600"/>
    <m/>
  </r>
  <r>
    <x v="276"/>
    <x v="37"/>
    <x v="3"/>
    <m/>
    <n v="6493"/>
    <m/>
    <n v="6493"/>
    <m/>
  </r>
  <r>
    <x v="277"/>
    <x v="37"/>
    <x v="3"/>
    <m/>
    <n v="257"/>
    <m/>
    <n v="257"/>
    <m/>
  </r>
  <r>
    <x v="278"/>
    <x v="34"/>
    <x v="5"/>
    <m/>
    <n v="92500"/>
    <m/>
    <n v="92500"/>
    <m/>
  </r>
  <r>
    <x v="279"/>
    <x v="37"/>
    <x v="1"/>
    <m/>
    <n v="5740"/>
    <m/>
    <n v="5740"/>
    <m/>
  </r>
  <r>
    <x v="280"/>
    <x v="24"/>
    <x v="6"/>
    <m/>
    <n v="3500"/>
    <m/>
    <n v="3500"/>
    <m/>
  </r>
  <r>
    <x v="280"/>
    <x v="32"/>
    <x v="6"/>
    <m/>
    <n v="3667"/>
    <m/>
    <n v="3667"/>
    <m/>
  </r>
  <r>
    <x v="280"/>
    <x v="37"/>
    <x v="6"/>
    <m/>
    <m/>
    <n v="1451"/>
    <n v="-1451"/>
    <m/>
  </r>
  <r>
    <x v="280"/>
    <x v="33"/>
    <x v="6"/>
    <m/>
    <m/>
    <n v="46965"/>
    <n v="-46965"/>
    <m/>
  </r>
  <r>
    <x v="280"/>
    <x v="32"/>
    <x v="6"/>
    <m/>
    <m/>
    <n v="84129"/>
    <n v="-84129"/>
    <s v="paid thru DIB chq # 01548539 chq amount = 250,000/-"/>
  </r>
  <r>
    <x v="280"/>
    <x v="20"/>
    <x v="6"/>
    <m/>
    <m/>
    <n v="86273"/>
    <n v="-86273"/>
    <m/>
  </r>
  <r>
    <x v="280"/>
    <x v="24"/>
    <x v="6"/>
    <m/>
    <m/>
    <n v="31182"/>
    <n v="-31182"/>
    <m/>
  </r>
  <r>
    <x v="272"/>
    <x v="34"/>
    <x v="2"/>
    <m/>
    <n v="26880"/>
    <m/>
    <n v="26880"/>
    <m/>
  </r>
  <r>
    <x v="281"/>
    <x v="37"/>
    <x v="2"/>
    <m/>
    <n v="5468"/>
    <m/>
    <n v="5468"/>
    <m/>
  </r>
  <r>
    <x v="227"/>
    <x v="30"/>
    <x v="4"/>
    <m/>
    <m/>
    <n v="58764"/>
    <n v="-58764"/>
    <m/>
  </r>
  <r>
    <x v="227"/>
    <x v="34"/>
    <x v="4"/>
    <m/>
    <m/>
    <n v="189836"/>
    <n v="-189836"/>
    <s v="paid thru DIB chq # 01548542 amount 250,000/-"/>
  </r>
  <r>
    <x v="227"/>
    <x v="27"/>
    <x v="4"/>
    <m/>
    <m/>
    <n v="1400"/>
    <n v="-1400"/>
    <m/>
  </r>
  <r>
    <x v="282"/>
    <x v="39"/>
    <x v="3"/>
    <m/>
    <n v="76962"/>
    <m/>
    <n v="76962"/>
    <m/>
  </r>
  <r>
    <x v="283"/>
    <x v="20"/>
    <x v="2"/>
    <m/>
    <n v="15900"/>
    <m/>
    <n v="15900"/>
    <m/>
  </r>
  <r>
    <x v="283"/>
    <x v="24"/>
    <x v="5"/>
    <m/>
    <n v="228899"/>
    <m/>
    <n v="228899"/>
    <m/>
  </r>
  <r>
    <x v="283"/>
    <x v="24"/>
    <x v="5"/>
    <m/>
    <n v="93900"/>
    <m/>
    <n v="93900"/>
    <m/>
  </r>
  <r>
    <x v="283"/>
    <x v="24"/>
    <x v="5"/>
    <m/>
    <n v="102712"/>
    <m/>
    <n v="102712"/>
    <m/>
  </r>
  <r>
    <x v="283"/>
    <x v="24"/>
    <x v="5"/>
    <m/>
    <n v="139328"/>
    <m/>
    <n v="139328"/>
    <m/>
  </r>
  <r>
    <x v="283"/>
    <x v="24"/>
    <x v="5"/>
    <m/>
    <n v="166330"/>
    <m/>
    <n v="166330"/>
    <m/>
  </r>
  <r>
    <x v="284"/>
    <x v="39"/>
    <x v="3"/>
    <m/>
    <n v="1585"/>
    <m/>
    <n v="1585"/>
    <m/>
  </r>
  <r>
    <x v="285"/>
    <x v="39"/>
    <x v="3"/>
    <m/>
    <n v="16532"/>
    <m/>
    <n v="16532"/>
    <m/>
  </r>
  <r>
    <x v="284"/>
    <x v="39"/>
    <x v="3"/>
    <m/>
    <n v="1716"/>
    <m/>
    <n v="1716"/>
    <m/>
  </r>
  <r>
    <x v="286"/>
    <x v="39"/>
    <x v="3"/>
    <m/>
    <n v="1027"/>
    <m/>
    <n v="1027"/>
    <m/>
  </r>
  <r>
    <x v="287"/>
    <x v="39"/>
    <x v="3"/>
    <m/>
    <n v="2045"/>
    <m/>
    <n v="2045"/>
    <m/>
  </r>
  <r>
    <x v="288"/>
    <x v="39"/>
    <x v="3"/>
    <m/>
    <n v="2162"/>
    <m/>
    <n v="2162"/>
    <m/>
  </r>
  <r>
    <x v="289"/>
    <x v="39"/>
    <x v="3"/>
    <m/>
    <n v="16883"/>
    <m/>
    <n v="16883"/>
    <m/>
  </r>
  <r>
    <x v="289"/>
    <x v="39"/>
    <x v="3"/>
    <m/>
    <n v="62676"/>
    <m/>
    <n v="62676"/>
    <m/>
  </r>
  <r>
    <x v="290"/>
    <x v="20"/>
    <x v="3"/>
    <m/>
    <m/>
    <n v="150000"/>
    <n v="-150000"/>
    <s v="paid thru Nasir acc chq # 92805511"/>
  </r>
  <r>
    <x v="284"/>
    <x v="39"/>
    <x v="6"/>
    <m/>
    <n v="11328"/>
    <m/>
    <n v="11328"/>
    <m/>
  </r>
  <r>
    <x v="284"/>
    <x v="32"/>
    <x v="6"/>
    <m/>
    <n v="941"/>
    <m/>
    <n v="941"/>
    <m/>
  </r>
  <r>
    <x v="291"/>
    <x v="32"/>
    <x v="6"/>
    <m/>
    <n v="21812"/>
    <m/>
    <n v="21812"/>
    <m/>
  </r>
  <r>
    <x v="287"/>
    <x v="32"/>
    <x v="6"/>
    <m/>
    <n v="9202"/>
    <m/>
    <n v="9202"/>
    <m/>
  </r>
  <r>
    <x v="287"/>
    <x v="32"/>
    <x v="6"/>
    <m/>
    <n v="94299"/>
    <m/>
    <n v="94299"/>
    <m/>
  </r>
  <r>
    <x v="292"/>
    <x v="5"/>
    <x v="3"/>
    <s v="1158-1718"/>
    <n v="3009"/>
    <m/>
    <n v="3009"/>
    <m/>
  </r>
  <r>
    <x v="288"/>
    <x v="24"/>
    <x v="5"/>
    <m/>
    <n v="155864"/>
    <m/>
    <n v="155864"/>
    <m/>
  </r>
  <r>
    <x v="287"/>
    <x v="0"/>
    <x v="4"/>
    <m/>
    <n v="35900"/>
    <m/>
    <n v="35900"/>
    <m/>
  </r>
  <r>
    <x v="293"/>
    <x v="2"/>
    <x v="2"/>
    <m/>
    <n v="13318"/>
    <m/>
    <n v="13318"/>
    <m/>
  </r>
  <r>
    <x v="294"/>
    <x v="0"/>
    <x v="4"/>
    <m/>
    <n v="20000"/>
    <m/>
    <n v="20000"/>
    <m/>
  </r>
  <r>
    <x v="228"/>
    <x v="24"/>
    <x v="3"/>
    <m/>
    <n v="23830"/>
    <m/>
    <n v="23830"/>
    <m/>
  </r>
  <r>
    <x v="295"/>
    <x v="24"/>
    <x v="5"/>
    <n v="610"/>
    <n v="115400"/>
    <m/>
    <n v="115400"/>
    <m/>
  </r>
  <r>
    <x v="296"/>
    <x v="24"/>
    <x v="5"/>
    <n v="614"/>
    <n v="290940"/>
    <m/>
    <n v="290940"/>
    <m/>
  </r>
  <r>
    <x v="297"/>
    <x v="28"/>
    <x v="3"/>
    <n v="1663"/>
    <n v="3492"/>
    <m/>
    <n v="3492"/>
    <m/>
  </r>
  <r>
    <x v="298"/>
    <x v="24"/>
    <x v="5"/>
    <m/>
    <m/>
    <n v="818500"/>
    <n v="-818500"/>
    <m/>
  </r>
  <r>
    <x v="298"/>
    <x v="25"/>
    <x v="5"/>
    <m/>
    <m/>
    <n v="69000"/>
    <n v="-69000"/>
    <s v="this chq received from ZMV mob adv direct paid to danish intl.  HBL chq # 67158679"/>
  </r>
  <r>
    <x v="298"/>
    <x v="34"/>
    <x v="5"/>
    <m/>
    <m/>
    <n v="92500"/>
    <n v="-92500"/>
    <m/>
  </r>
  <r>
    <x v="299"/>
    <x v="34"/>
    <x v="2"/>
    <m/>
    <m/>
    <n v="26880"/>
    <n v="-26880"/>
    <m/>
  </r>
  <r>
    <x v="299"/>
    <x v="2"/>
    <x v="2"/>
    <m/>
    <m/>
    <n v="15636"/>
    <n v="-15636"/>
    <m/>
  </r>
  <r>
    <x v="299"/>
    <x v="38"/>
    <x v="2"/>
    <m/>
    <m/>
    <n v="90104"/>
    <n v="-90104"/>
    <s v="paid thru DIB chq # 01548605"/>
  </r>
  <r>
    <x v="299"/>
    <x v="35"/>
    <x v="2"/>
    <m/>
    <m/>
    <n v="1299"/>
    <n v="-1299"/>
    <m/>
  </r>
  <r>
    <x v="299"/>
    <x v="37"/>
    <x v="2"/>
    <m/>
    <m/>
    <n v="5468"/>
    <n v="-5468"/>
    <m/>
  </r>
  <r>
    <x v="299"/>
    <x v="20"/>
    <x v="2"/>
    <m/>
    <m/>
    <n v="60613"/>
    <n v="-60613"/>
    <m/>
  </r>
  <r>
    <x v="300"/>
    <x v="0"/>
    <x v="4"/>
    <m/>
    <n v="8900"/>
    <m/>
    <n v="8900"/>
    <m/>
  </r>
  <r>
    <x v="301"/>
    <x v="0"/>
    <x v="4"/>
    <m/>
    <n v="5100"/>
    <m/>
    <n v="5100"/>
    <m/>
  </r>
  <r>
    <x v="302"/>
    <x v="24"/>
    <x v="4"/>
    <m/>
    <n v="42000"/>
    <m/>
    <n v="42000"/>
    <m/>
  </r>
  <r>
    <x v="302"/>
    <x v="24"/>
    <x v="5"/>
    <n v="647"/>
    <n v="33100"/>
    <m/>
    <n v="33100"/>
    <m/>
  </r>
  <r>
    <x v="303"/>
    <x v="24"/>
    <x v="5"/>
    <n v="661"/>
    <n v="26300"/>
    <m/>
    <n v="26300"/>
    <m/>
  </r>
  <r>
    <x v="304"/>
    <x v="24"/>
    <x v="5"/>
    <n v="674"/>
    <n v="336272"/>
    <m/>
    <n v="336272"/>
    <m/>
  </r>
  <r>
    <x v="305"/>
    <x v="24"/>
    <x v="4"/>
    <n v="10271"/>
    <n v="42000"/>
    <m/>
    <n v="42000"/>
    <m/>
  </r>
  <r>
    <x v="304"/>
    <x v="37"/>
    <x v="2"/>
    <n v="323"/>
    <n v="6270"/>
    <m/>
    <n v="6270"/>
    <m/>
  </r>
  <r>
    <x v="306"/>
    <x v="24"/>
    <x v="5"/>
    <n v="719"/>
    <n v="52515"/>
    <m/>
    <n v="52515"/>
    <m/>
  </r>
  <r>
    <x v="307"/>
    <x v="0"/>
    <x v="2"/>
    <m/>
    <n v="12236"/>
    <m/>
    <n v="12236"/>
    <m/>
  </r>
  <r>
    <x v="308"/>
    <x v="2"/>
    <x v="2"/>
    <m/>
    <n v="13642"/>
    <m/>
    <n v="13642"/>
    <m/>
  </r>
  <r>
    <x v="309"/>
    <x v="24"/>
    <x v="3"/>
    <n v="2159"/>
    <n v="407306"/>
    <m/>
    <n v="407306"/>
    <m/>
  </r>
  <r>
    <x v="310"/>
    <x v="24"/>
    <x v="3"/>
    <n v="2233"/>
    <n v="11932"/>
    <m/>
    <n v="11932"/>
    <m/>
  </r>
  <r>
    <x v="311"/>
    <x v="24"/>
    <x v="3"/>
    <m/>
    <m/>
    <n v="300000"/>
    <n v="-300000"/>
    <s v="paid thru dib chq # 01596158"/>
  </r>
  <r>
    <x v="306"/>
    <x v="40"/>
    <x v="4"/>
    <n v="10379"/>
    <n v="61200"/>
    <m/>
    <n v="61200"/>
    <m/>
  </r>
  <r>
    <x v="312"/>
    <x v="40"/>
    <x v="4"/>
    <n v="10391"/>
    <n v="61200"/>
    <m/>
    <n v="61200"/>
    <m/>
  </r>
  <r>
    <x v="313"/>
    <x v="24"/>
    <x v="6"/>
    <m/>
    <n v="5121"/>
    <m/>
    <n v="5121"/>
    <m/>
  </r>
  <r>
    <x v="314"/>
    <x v="41"/>
    <x v="6"/>
    <m/>
    <n v="34567"/>
    <m/>
    <n v="34567"/>
    <m/>
  </r>
  <r>
    <x v="315"/>
    <x v="32"/>
    <x v="6"/>
    <m/>
    <n v="380"/>
    <m/>
    <n v="380"/>
    <m/>
  </r>
  <r>
    <x v="316"/>
    <x v="41"/>
    <x v="6"/>
    <m/>
    <n v="5374"/>
    <m/>
    <n v="5374"/>
    <m/>
  </r>
  <r>
    <x v="317"/>
    <x v="42"/>
    <x v="6"/>
    <m/>
    <n v="26797"/>
    <m/>
    <n v="26797"/>
    <m/>
  </r>
  <r>
    <x v="312"/>
    <x v="42"/>
    <x v="6"/>
    <m/>
    <n v="12976"/>
    <m/>
    <n v="12976"/>
    <m/>
  </r>
  <r>
    <x v="318"/>
    <x v="24"/>
    <x v="5"/>
    <m/>
    <m/>
    <n v="700000"/>
    <n v="-700000"/>
    <s v="paid thru dib chq # 01596185"/>
  </r>
  <r>
    <x v="318"/>
    <x v="40"/>
    <x v="7"/>
    <m/>
    <n v="38432"/>
    <m/>
    <n v="38432"/>
    <m/>
  </r>
  <r>
    <x v="319"/>
    <x v="5"/>
    <x v="3"/>
    <m/>
    <n v="845"/>
    <m/>
    <n v="845"/>
    <m/>
  </r>
  <r>
    <x v="319"/>
    <x v="5"/>
    <x v="3"/>
    <m/>
    <n v="586"/>
    <m/>
    <n v="586"/>
    <m/>
  </r>
  <r>
    <x v="320"/>
    <x v="24"/>
    <x v="6"/>
    <m/>
    <m/>
    <n v="82324"/>
    <n v="-82324"/>
    <m/>
  </r>
  <r>
    <x v="320"/>
    <x v="32"/>
    <x v="6"/>
    <m/>
    <m/>
    <n v="126634"/>
    <n v="-126634"/>
    <m/>
  </r>
  <r>
    <x v="320"/>
    <x v="41"/>
    <x v="6"/>
    <m/>
    <m/>
    <n v="39941"/>
    <n v="-39941"/>
    <s v="paid thru dib chq # 01596170"/>
  </r>
  <r>
    <x v="320"/>
    <x v="39"/>
    <x v="6"/>
    <m/>
    <m/>
    <n v="11328"/>
    <n v="-11328"/>
    <m/>
  </r>
  <r>
    <x v="320"/>
    <x v="42"/>
    <x v="6"/>
    <m/>
    <m/>
    <n v="39773"/>
    <n v="-39773"/>
    <m/>
  </r>
  <r>
    <x v="321"/>
    <x v="24"/>
    <x v="3"/>
    <m/>
    <n v="28217"/>
    <m/>
    <n v="28217"/>
    <m/>
  </r>
  <r>
    <x v="321"/>
    <x v="4"/>
    <x v="3"/>
    <m/>
    <n v="81293"/>
    <m/>
    <n v="81293"/>
    <m/>
  </r>
  <r>
    <x v="320"/>
    <x v="4"/>
    <x v="3"/>
    <m/>
    <n v="6318"/>
    <m/>
    <n v="6318"/>
    <m/>
  </r>
  <r>
    <x v="322"/>
    <x v="4"/>
    <x v="3"/>
    <m/>
    <n v="3749"/>
    <m/>
    <n v="3749"/>
    <m/>
  </r>
  <r>
    <x v="322"/>
    <x v="5"/>
    <x v="3"/>
    <m/>
    <n v="12733"/>
    <m/>
    <n v="12733"/>
    <m/>
  </r>
  <r>
    <x v="318"/>
    <x v="4"/>
    <x v="3"/>
    <m/>
    <n v="6783"/>
    <m/>
    <n v="6783"/>
    <m/>
  </r>
  <r>
    <x v="323"/>
    <x v="43"/>
    <x v="3"/>
    <m/>
    <n v="15415"/>
    <m/>
    <n v="15415"/>
    <m/>
  </r>
  <r>
    <x v="324"/>
    <x v="24"/>
    <x v="3"/>
    <m/>
    <n v="6160"/>
    <m/>
    <n v="6160"/>
    <m/>
  </r>
  <r>
    <x v="325"/>
    <x v="24"/>
    <x v="3"/>
    <m/>
    <n v="12457"/>
    <m/>
    <n v="12457"/>
    <m/>
  </r>
  <r>
    <x v="326"/>
    <x v="24"/>
    <x v="5"/>
    <m/>
    <n v="7505"/>
    <m/>
    <n v="7505"/>
    <m/>
  </r>
  <r>
    <x v="327"/>
    <x v="24"/>
    <x v="5"/>
    <m/>
    <n v="444837"/>
    <m/>
    <n v="444837"/>
    <m/>
  </r>
  <r>
    <x v="320"/>
    <x v="24"/>
    <x v="1"/>
    <m/>
    <n v="115900"/>
    <m/>
    <n v="115900"/>
    <m/>
  </r>
  <r>
    <x v="328"/>
    <x v="24"/>
    <x v="1"/>
    <m/>
    <n v="16427"/>
    <m/>
    <n v="16427"/>
    <m/>
  </r>
  <r>
    <x v="328"/>
    <x v="5"/>
    <x v="1"/>
    <m/>
    <n v="3080"/>
    <m/>
    <n v="3080"/>
    <m/>
  </r>
  <r>
    <x v="328"/>
    <x v="5"/>
    <x v="1"/>
    <m/>
    <n v="2328"/>
    <m/>
    <n v="2328"/>
    <m/>
  </r>
  <r>
    <x v="329"/>
    <x v="24"/>
    <x v="1"/>
    <m/>
    <n v="337127"/>
    <m/>
    <n v="337127"/>
    <m/>
  </r>
  <r>
    <x v="330"/>
    <x v="43"/>
    <x v="3"/>
    <m/>
    <n v="1841"/>
    <m/>
    <n v="1841"/>
    <m/>
  </r>
  <r>
    <x v="331"/>
    <x v="4"/>
    <x v="3"/>
    <m/>
    <n v="7321"/>
    <m/>
    <n v="7321"/>
    <m/>
  </r>
  <r>
    <x v="325"/>
    <x v="4"/>
    <x v="3"/>
    <m/>
    <n v="1575"/>
    <m/>
    <n v="1575"/>
    <m/>
  </r>
  <r>
    <x v="332"/>
    <x v="4"/>
    <x v="3"/>
    <m/>
    <n v="5411"/>
    <m/>
    <n v="5411"/>
    <m/>
  </r>
  <r>
    <x v="326"/>
    <x v="32"/>
    <x v="6"/>
    <m/>
    <n v="1208"/>
    <m/>
    <n v="1208"/>
    <m/>
  </r>
  <r>
    <x v="318"/>
    <x v="32"/>
    <x v="6"/>
    <m/>
    <n v="423"/>
    <m/>
    <n v="423"/>
    <m/>
  </r>
  <r>
    <x v="333"/>
    <x v="24"/>
    <x v="6"/>
    <m/>
    <n v="1064"/>
    <m/>
    <n v="1064"/>
    <m/>
  </r>
  <r>
    <x v="328"/>
    <x v="32"/>
    <x v="6"/>
    <m/>
    <n v="1689"/>
    <m/>
    <n v="1689"/>
    <m/>
  </r>
  <r>
    <x v="323"/>
    <x v="24"/>
    <x v="6"/>
    <m/>
    <n v="4800"/>
    <m/>
    <n v="4800"/>
    <m/>
  </r>
  <r>
    <x v="334"/>
    <x v="0"/>
    <x v="3"/>
    <m/>
    <m/>
    <n v="3797"/>
    <n v="-3797"/>
    <m/>
  </r>
  <r>
    <x v="334"/>
    <x v="5"/>
    <x v="3"/>
    <m/>
    <m/>
    <n v="17173"/>
    <n v="-17173"/>
    <m/>
  </r>
  <r>
    <x v="334"/>
    <x v="28"/>
    <x v="3"/>
    <m/>
    <m/>
    <n v="3492"/>
    <n v="-3492"/>
    <m/>
  </r>
  <r>
    <x v="334"/>
    <x v="43"/>
    <x v="3"/>
    <m/>
    <m/>
    <n v="17256"/>
    <n v="-17256"/>
    <s v="Paid thru DIB Chq # 01629740 amount 200,000"/>
  </r>
  <r>
    <x v="334"/>
    <x v="20"/>
    <x v="3"/>
    <m/>
    <m/>
    <n v="37302"/>
    <n v="-37302"/>
    <m/>
  </r>
  <r>
    <x v="334"/>
    <x v="4"/>
    <x v="3"/>
    <m/>
    <m/>
    <n v="112450"/>
    <n v="-112450"/>
    <m/>
  </r>
  <r>
    <x v="334"/>
    <x v="39"/>
    <x v="3"/>
    <m/>
    <m/>
    <n v="8530"/>
    <n v="-8530"/>
    <m/>
  </r>
  <r>
    <x v="335"/>
    <x v="40"/>
    <x v="4"/>
    <m/>
    <n v="61200"/>
    <m/>
    <n v="61200"/>
    <m/>
  </r>
  <r>
    <x v="336"/>
    <x v="20"/>
    <x v="0"/>
    <m/>
    <m/>
    <n v="200000"/>
    <n v="-200000"/>
    <s v="paid thru DIB chq # 01629744 "/>
  </r>
  <r>
    <x v="337"/>
    <x v="24"/>
    <x v="3"/>
    <m/>
    <n v="2902"/>
    <m/>
    <n v="2902"/>
    <m/>
  </r>
  <r>
    <x v="335"/>
    <x v="24"/>
    <x v="3"/>
    <m/>
    <n v="977"/>
    <m/>
    <n v="977"/>
    <m/>
  </r>
  <r>
    <x v="328"/>
    <x v="24"/>
    <x v="5"/>
    <m/>
    <m/>
    <n v="1000000"/>
    <n v="-1000000"/>
    <s v="paid thru two cheques received from total construction as tabba heart final adhoc payment. Rs 500,000 / each cheque"/>
  </r>
  <r>
    <x v="328"/>
    <x v="37"/>
    <x v="4"/>
    <m/>
    <m/>
    <n v="122968"/>
    <n v="-122968"/>
    <s v="this chq recived from total as tabba heart final adhoc payment direct paid to iqbal sons"/>
  </r>
  <r>
    <x v="328"/>
    <x v="40"/>
    <x v="4"/>
    <m/>
    <m/>
    <n v="183600"/>
    <n v="-183600"/>
    <m/>
  </r>
  <r>
    <x v="328"/>
    <x v="0"/>
    <x v="4"/>
    <m/>
    <m/>
    <n v="69900"/>
    <n v="-69900"/>
    <m/>
  </r>
  <r>
    <x v="328"/>
    <x v="24"/>
    <x v="4"/>
    <m/>
    <m/>
    <n v="84000"/>
    <n v="-84000"/>
    <m/>
  </r>
  <r>
    <x v="328"/>
    <x v="34"/>
    <x v="4"/>
    <m/>
    <m/>
    <n v="35709"/>
    <n v="-35709"/>
    <m/>
  </r>
  <r>
    <x v="328"/>
    <x v="20"/>
    <x v="4"/>
    <m/>
    <m/>
    <n v="3823"/>
    <n v="-3823"/>
    <m/>
  </r>
  <r>
    <x v="338"/>
    <x v="0"/>
    <x v="2"/>
    <m/>
    <m/>
    <n v="100000"/>
    <n v="-100000"/>
    <s v="this chq recived from total as tabba heart final adhoc payment direct paid to islamuddin &amp; sons"/>
  </r>
  <r>
    <x v="338"/>
    <x v="24"/>
    <x v="5"/>
    <m/>
    <n v="250690"/>
    <m/>
    <n v="250690"/>
    <m/>
  </r>
  <r>
    <x v="339"/>
    <x v="24"/>
    <x v="3"/>
    <m/>
    <n v="6207"/>
    <m/>
    <n v="6207"/>
    <m/>
  </r>
  <r>
    <x v="340"/>
    <x v="24"/>
    <x v="5"/>
    <m/>
    <n v="141187"/>
    <m/>
    <n v="141187"/>
    <m/>
  </r>
  <r>
    <x v="340"/>
    <x v="37"/>
    <x v="2"/>
    <m/>
    <m/>
    <n v="6270"/>
    <n v="-6270"/>
    <m/>
  </r>
  <r>
    <x v="340"/>
    <x v="20"/>
    <x v="2"/>
    <m/>
    <m/>
    <n v="58308"/>
    <n v="-58308"/>
    <m/>
  </r>
  <r>
    <x v="340"/>
    <x v="2"/>
    <x v="2"/>
    <m/>
    <m/>
    <n v="13642"/>
    <n v="-13642"/>
    <s v="Paid thru DIB Chq # 01629752"/>
  </r>
  <r>
    <x v="340"/>
    <x v="0"/>
    <x v="2"/>
    <m/>
    <m/>
    <n v="14780"/>
    <n v="-14780"/>
    <m/>
  </r>
  <r>
    <x v="341"/>
    <x v="24"/>
    <x v="1"/>
    <m/>
    <m/>
    <n v="300000"/>
    <n v="-300000"/>
    <s v="this chq recived from total as JPMC 2nd bill payment direct paid to kaytess(chq amount 300,000)"/>
  </r>
  <r>
    <x v="341"/>
    <x v="24"/>
    <x v="3"/>
    <m/>
    <n v="6084"/>
    <m/>
    <n v="6084"/>
    <m/>
  </r>
  <r>
    <x v="341"/>
    <x v="24"/>
    <x v="5"/>
    <m/>
    <m/>
    <n v="500000"/>
    <n v="-500000"/>
    <s v="this chq recived from total as JPMC 2nd bill payment direct paid to Danish Intl (chq amount 500,000)"/>
  </r>
  <r>
    <x v="341"/>
    <x v="20"/>
    <x v="4"/>
    <m/>
    <m/>
    <n v="56477"/>
    <n v="-56477"/>
    <s v="this chq recived from total as JPMC 2nd bill payment direct paid to iqbal sons (chq amount 500,000)"/>
  </r>
  <r>
    <x v="341"/>
    <x v="40"/>
    <x v="4"/>
    <m/>
    <m/>
    <n v="443523"/>
    <n v="-443523"/>
    <m/>
  </r>
  <r>
    <x v="341"/>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2"/>
    <x v="3"/>
    <n v="3544"/>
    <n v="1013"/>
    <m/>
    <n v="1013"/>
    <m/>
  </r>
  <r>
    <x v="343"/>
    <x v="32"/>
    <x v="3"/>
    <n v="3566"/>
    <n v="17530"/>
    <m/>
    <n v="17530"/>
    <m/>
  </r>
  <r>
    <x v="344"/>
    <x v="40"/>
    <x v="0"/>
    <m/>
    <m/>
    <n v="33000"/>
    <n v="-33000"/>
    <s v="paid against LCCD purchased from DARAZ"/>
  </r>
  <r>
    <x v="345"/>
    <x v="24"/>
    <x v="6"/>
    <m/>
    <n v="255741"/>
    <m/>
    <n v="255741"/>
    <m/>
  </r>
  <r>
    <x v="346"/>
    <x v="24"/>
    <x v="6"/>
    <m/>
    <n v="28960"/>
    <m/>
    <n v="28960"/>
    <m/>
  </r>
  <r>
    <x v="347"/>
    <x v="40"/>
    <x v="2"/>
    <m/>
    <n v="581334"/>
    <m/>
    <n v="581334"/>
    <m/>
  </r>
  <r>
    <x v="343"/>
    <x v="4"/>
    <x v="3"/>
    <m/>
    <n v="4558"/>
    <m/>
    <n v="4558"/>
    <m/>
  </r>
  <r>
    <x v="344"/>
    <x v="4"/>
    <x v="3"/>
    <m/>
    <n v="7827"/>
    <m/>
    <n v="7827"/>
    <m/>
  </r>
  <r>
    <x v="348"/>
    <x v="24"/>
    <x v="3"/>
    <m/>
    <n v="417"/>
    <m/>
    <n v="417"/>
    <m/>
  </r>
  <r>
    <x v="349"/>
    <x v="32"/>
    <x v="6"/>
    <m/>
    <n v="5931"/>
    <m/>
    <n v="5931"/>
    <m/>
  </r>
  <r>
    <x v="336"/>
    <x v="32"/>
    <x v="6"/>
    <m/>
    <n v="4612"/>
    <m/>
    <n v="4612"/>
    <m/>
  </r>
  <r>
    <x v="350"/>
    <x v="24"/>
    <x v="6"/>
    <m/>
    <n v="5199"/>
    <m/>
    <n v="5199"/>
    <m/>
  </r>
  <r>
    <x v="351"/>
    <x v="24"/>
    <x v="6"/>
    <m/>
    <n v="60700"/>
    <m/>
    <n v="60700"/>
    <m/>
  </r>
  <r>
    <x v="352"/>
    <x v="24"/>
    <x v="6"/>
    <m/>
    <n v="18807"/>
    <m/>
    <n v="18807"/>
    <m/>
  </r>
  <r>
    <x v="335"/>
    <x v="24"/>
    <x v="6"/>
    <m/>
    <n v="112039"/>
    <m/>
    <n v="112039"/>
    <m/>
  </r>
  <r>
    <x v="353"/>
    <x v="40"/>
    <x v="2"/>
    <m/>
    <m/>
    <n v="250000"/>
    <n v="-250000"/>
    <s v="paid thru DIB chq # 01629806"/>
  </r>
  <r>
    <x v="354"/>
    <x v="4"/>
    <x v="3"/>
    <m/>
    <n v="7442"/>
    <m/>
    <n v="7442"/>
    <m/>
  </r>
  <r>
    <x v="355"/>
    <x v="24"/>
    <x v="3"/>
    <m/>
    <n v="4897"/>
    <m/>
    <n v="4897"/>
    <m/>
  </r>
  <r>
    <x v="356"/>
    <x v="24"/>
    <x v="5"/>
    <m/>
    <n v="98664"/>
    <m/>
    <n v="98664"/>
    <m/>
  </r>
  <r>
    <x v="357"/>
    <x v="4"/>
    <x v="3"/>
    <m/>
    <n v="1073"/>
    <m/>
    <n v="1073"/>
    <m/>
  </r>
  <r>
    <x v="335"/>
    <x v="40"/>
    <x v="4"/>
    <m/>
    <n v="70800"/>
    <m/>
    <n v="70800"/>
    <m/>
  </r>
  <r>
    <x v="336"/>
    <x v="40"/>
    <x v="4"/>
    <m/>
    <n v="61200"/>
    <m/>
    <n v="61200"/>
    <m/>
  </r>
  <r>
    <x v="358"/>
    <x v="40"/>
    <x v="4"/>
    <m/>
    <n v="30600"/>
    <m/>
    <n v="30600"/>
    <m/>
  </r>
  <r>
    <x v="359"/>
    <x v="40"/>
    <x v="4"/>
    <m/>
    <n v="19000"/>
    <m/>
    <n v="19000"/>
    <m/>
  </r>
  <r>
    <x v="340"/>
    <x v="40"/>
    <x v="4"/>
    <m/>
    <n v="61200"/>
    <m/>
    <n v="61200"/>
    <m/>
  </r>
  <r>
    <x v="350"/>
    <x v="40"/>
    <x v="4"/>
    <m/>
    <n v="61200"/>
    <m/>
    <n v="61200"/>
    <m/>
  </r>
  <r>
    <x v="341"/>
    <x v="40"/>
    <x v="4"/>
    <m/>
    <n v="88860"/>
    <m/>
    <n v="88860"/>
    <m/>
  </r>
  <r>
    <x v="342"/>
    <x v="40"/>
    <x v="4"/>
    <m/>
    <n v="61200"/>
    <m/>
    <n v="61200"/>
    <m/>
  </r>
  <r>
    <x v="345"/>
    <x v="40"/>
    <x v="4"/>
    <m/>
    <n v="30000"/>
    <m/>
    <n v="30000"/>
    <m/>
  </r>
  <r>
    <x v="346"/>
    <x v="40"/>
    <x v="4"/>
    <m/>
    <n v="30000"/>
    <m/>
    <n v="30000"/>
    <m/>
  </r>
  <r>
    <x v="360"/>
    <x v="40"/>
    <x v="4"/>
    <m/>
    <n v="76500"/>
    <m/>
    <n v="76500"/>
    <m/>
  </r>
  <r>
    <x v="361"/>
    <x v="40"/>
    <x v="4"/>
    <m/>
    <n v="91200"/>
    <m/>
    <n v="91200"/>
    <m/>
  </r>
  <r>
    <x v="361"/>
    <x v="40"/>
    <x v="4"/>
    <m/>
    <n v="6000"/>
    <m/>
    <n v="6000"/>
    <m/>
  </r>
  <r>
    <x v="362"/>
    <x v="40"/>
    <x v="4"/>
    <m/>
    <n v="24000"/>
    <m/>
    <n v="24000"/>
    <m/>
  </r>
  <r>
    <x v="356"/>
    <x v="40"/>
    <x v="4"/>
    <m/>
    <n v="61200"/>
    <m/>
    <n v="61200"/>
    <m/>
  </r>
  <r>
    <x v="357"/>
    <x v="40"/>
    <x v="4"/>
    <m/>
    <n v="94500"/>
    <m/>
    <n v="94500"/>
    <m/>
  </r>
  <r>
    <x v="363"/>
    <x v="40"/>
    <x v="4"/>
    <m/>
    <n v="24000"/>
    <m/>
    <n v="24000"/>
    <m/>
  </r>
  <r>
    <x v="353"/>
    <x v="40"/>
    <x v="4"/>
    <m/>
    <n v="68050"/>
    <m/>
    <n v="68050"/>
    <m/>
  </r>
  <r>
    <x v="364"/>
    <x v="40"/>
    <x v="4"/>
    <m/>
    <n v="12000"/>
    <m/>
    <n v="12000"/>
    <m/>
  </r>
  <r>
    <x v="365"/>
    <x v="40"/>
    <x v="4"/>
    <m/>
    <n v="18000"/>
    <m/>
    <n v="18000"/>
    <m/>
  </r>
  <r>
    <x v="366"/>
    <x v="24"/>
    <x v="5"/>
    <m/>
    <n v="446088"/>
    <m/>
    <n v="446088"/>
    <m/>
  </r>
  <r>
    <x v="367"/>
    <x v="40"/>
    <x v="4"/>
    <m/>
    <n v="12000"/>
    <m/>
    <n v="12000"/>
    <m/>
  </r>
  <r>
    <x v="366"/>
    <x v="40"/>
    <x v="4"/>
    <n v="15525"/>
    <n v="26000"/>
    <m/>
    <n v="26000"/>
    <m/>
  </r>
  <r>
    <x v="368"/>
    <x v="40"/>
    <x v="4"/>
    <n v="15529"/>
    <n v="80700"/>
    <m/>
    <n v="80700"/>
    <m/>
  </r>
  <r>
    <x v="369"/>
    <x v="40"/>
    <x v="4"/>
    <n v="15543"/>
    <n v="80700"/>
    <m/>
    <n v="80700"/>
    <m/>
  </r>
  <r>
    <x v="370"/>
    <x v="40"/>
    <x v="4"/>
    <n v="11110"/>
    <n v="66300"/>
    <m/>
    <n v="66300"/>
    <m/>
  </r>
  <r>
    <x v="365"/>
    <x v="24"/>
    <x v="3"/>
    <m/>
    <n v="8101"/>
    <m/>
    <n v="8101"/>
    <m/>
  </r>
  <r>
    <x v="365"/>
    <x v="40"/>
    <x v="2"/>
    <m/>
    <n v="285024"/>
    <m/>
    <n v="285024"/>
    <m/>
  </r>
  <r>
    <x v="371"/>
    <x v="32"/>
    <x v="6"/>
    <m/>
    <n v="3600"/>
    <m/>
    <n v="3600"/>
    <m/>
  </r>
  <r>
    <x v="371"/>
    <x v="43"/>
    <x v="6"/>
    <m/>
    <n v="25322"/>
    <m/>
    <n v="25322"/>
    <m/>
  </r>
  <r>
    <x v="308"/>
    <x v="41"/>
    <x v="6"/>
    <m/>
    <n v="6600"/>
    <m/>
    <n v="6600"/>
    <m/>
  </r>
  <r>
    <x v="308"/>
    <x v="32"/>
    <x v="6"/>
    <m/>
    <n v="1726"/>
    <m/>
    <n v="1726"/>
    <m/>
  </r>
  <r>
    <x v="301"/>
    <x v="24"/>
    <x v="6"/>
    <m/>
    <n v="4800"/>
    <m/>
    <n v="4800"/>
    <m/>
  </r>
  <r>
    <x v="348"/>
    <x v="32"/>
    <x v="6"/>
    <m/>
    <n v="2070"/>
    <m/>
    <n v="2070"/>
    <m/>
  </r>
  <r>
    <x v="348"/>
    <x v="32"/>
    <x v="6"/>
    <m/>
    <n v="4387"/>
    <m/>
    <n v="4387"/>
    <m/>
  </r>
  <r>
    <x v="372"/>
    <x v="32"/>
    <x v="6"/>
    <m/>
    <n v="365"/>
    <m/>
    <n v="365"/>
    <m/>
  </r>
  <r>
    <x v="355"/>
    <x v="39"/>
    <x v="6"/>
    <m/>
    <n v="1538"/>
    <m/>
    <n v="1538"/>
    <m/>
  </r>
  <r>
    <x v="364"/>
    <x v="24"/>
    <x v="6"/>
    <m/>
    <n v="27507"/>
    <m/>
    <n v="27507"/>
    <m/>
  </r>
  <r>
    <x v="373"/>
    <x v="32"/>
    <x v="6"/>
    <m/>
    <n v="2196"/>
    <m/>
    <n v="2196"/>
    <m/>
  </r>
  <r>
    <x v="373"/>
    <x v="24"/>
    <x v="6"/>
    <m/>
    <n v="64290"/>
    <m/>
    <n v="64290"/>
    <m/>
  </r>
  <r>
    <x v="374"/>
    <x v="40"/>
    <x v="4"/>
    <m/>
    <n v="61200"/>
    <m/>
    <n v="61200"/>
    <m/>
  </r>
  <r>
    <x v="374"/>
    <x v="40"/>
    <x v="4"/>
    <m/>
    <n v="66800"/>
    <m/>
    <n v="66800"/>
    <m/>
  </r>
  <r>
    <x v="374"/>
    <x v="40"/>
    <x v="4"/>
    <m/>
    <n v="26000"/>
    <m/>
    <n v="26000"/>
    <m/>
  </r>
  <r>
    <x v="374"/>
    <x v="40"/>
    <x v="4"/>
    <m/>
    <n v="67700"/>
    <m/>
    <n v="67700"/>
    <m/>
  </r>
  <r>
    <x v="374"/>
    <x v="40"/>
    <x v="4"/>
    <m/>
    <n v="6500"/>
    <m/>
    <n v="6500"/>
    <m/>
  </r>
  <r>
    <x v="374"/>
    <x v="40"/>
    <x v="4"/>
    <m/>
    <n v="61200"/>
    <m/>
    <n v="61200"/>
    <m/>
  </r>
  <r>
    <x v="374"/>
    <x v="24"/>
    <x v="4"/>
    <m/>
    <n v="51000"/>
    <m/>
    <n v="51000"/>
    <m/>
  </r>
  <r>
    <x v="374"/>
    <x v="24"/>
    <x v="4"/>
    <m/>
    <n v="18000"/>
    <m/>
    <n v="18000"/>
    <m/>
  </r>
  <r>
    <x v="374"/>
    <x v="40"/>
    <x v="4"/>
    <m/>
    <n v="13000"/>
    <m/>
    <n v="13000"/>
    <m/>
  </r>
  <r>
    <x v="374"/>
    <x v="40"/>
    <x v="4"/>
    <m/>
    <n v="30400"/>
    <m/>
    <n v="30400"/>
    <m/>
  </r>
  <r>
    <x v="374"/>
    <x v="40"/>
    <x v="4"/>
    <m/>
    <n v="31400"/>
    <m/>
    <n v="31400"/>
    <m/>
  </r>
  <r>
    <x v="374"/>
    <x v="40"/>
    <x v="4"/>
    <m/>
    <n v="35800"/>
    <m/>
    <n v="35800"/>
    <m/>
  </r>
  <r>
    <x v="374"/>
    <x v="40"/>
    <x v="4"/>
    <m/>
    <n v="61200"/>
    <m/>
    <n v="61200"/>
    <m/>
  </r>
  <r>
    <x v="374"/>
    <x v="24"/>
    <x v="4"/>
    <m/>
    <n v="61200"/>
    <m/>
    <n v="61200"/>
    <m/>
  </r>
  <r>
    <x v="374"/>
    <x v="40"/>
    <x v="4"/>
    <m/>
    <n v="61200"/>
    <m/>
    <n v="61200"/>
    <m/>
  </r>
  <r>
    <x v="374"/>
    <x v="40"/>
    <x v="4"/>
    <m/>
    <n v="17690"/>
    <m/>
    <n v="17690"/>
    <m/>
  </r>
  <r>
    <x v="374"/>
    <x v="40"/>
    <x v="4"/>
    <m/>
    <m/>
    <n v="500000"/>
    <n v="-500000"/>
    <s v="DIB chq # 01670742"/>
  </r>
  <r>
    <x v="374"/>
    <x v="40"/>
    <x v="4"/>
    <m/>
    <m/>
    <n v="500000"/>
    <n v="-500000"/>
    <s v="DIB chq # 01670743"/>
  </r>
  <r>
    <x v="375"/>
    <x v="40"/>
    <x v="2"/>
    <m/>
    <n v="79878"/>
    <m/>
    <n v="79878"/>
    <m/>
  </r>
  <r>
    <x v="375"/>
    <x v="40"/>
    <x v="2"/>
    <m/>
    <n v="187041"/>
    <m/>
    <n v="187041"/>
    <m/>
  </r>
  <r>
    <x v="376"/>
    <x v="24"/>
    <x v="3"/>
    <m/>
    <n v="8641"/>
    <m/>
    <n v="8641"/>
    <m/>
  </r>
  <r>
    <x v="377"/>
    <x v="40"/>
    <x v="3"/>
    <m/>
    <n v="27172"/>
    <m/>
    <n v="27172"/>
    <m/>
  </r>
  <r>
    <x v="378"/>
    <x v="39"/>
    <x v="3"/>
    <m/>
    <m/>
    <n v="173058"/>
    <n v="-173058"/>
    <m/>
  </r>
  <r>
    <x v="378"/>
    <x v="4"/>
    <x v="3"/>
    <m/>
    <m/>
    <n v="20900"/>
    <n v="-20900"/>
    <s v="paid thru DIB chq # 01670750"/>
  </r>
  <r>
    <x v="378"/>
    <x v="32"/>
    <x v="3"/>
    <m/>
    <m/>
    <n v="6042"/>
    <n v="-6042"/>
    <m/>
  </r>
  <r>
    <x v="378"/>
    <x v="40"/>
    <x v="2"/>
    <m/>
    <m/>
    <n v="300000"/>
    <n v="-300000"/>
    <s v="paid thru DIB chq # 01670751"/>
  </r>
  <r>
    <x v="379"/>
    <x v="32"/>
    <x v="6"/>
    <m/>
    <n v="193"/>
    <m/>
    <n v="193"/>
    <m/>
  </r>
  <r>
    <x v="380"/>
    <x v="32"/>
    <x v="6"/>
    <m/>
    <n v="11425"/>
    <m/>
    <n v="11425"/>
    <m/>
  </r>
  <r>
    <x v="381"/>
    <x v="32"/>
    <x v="6"/>
    <m/>
    <n v="2880"/>
    <m/>
    <n v="2880"/>
    <m/>
  </r>
  <r>
    <x v="375"/>
    <x v="32"/>
    <x v="6"/>
    <m/>
    <n v="2221"/>
    <m/>
    <n v="2221"/>
    <m/>
  </r>
  <r>
    <x v="382"/>
    <x v="27"/>
    <x v="6"/>
    <m/>
    <n v="24159"/>
    <m/>
    <n v="24159"/>
    <m/>
  </r>
  <r>
    <x v="382"/>
    <x v="24"/>
    <x v="6"/>
    <m/>
    <n v="4800"/>
    <m/>
    <n v="4800"/>
    <m/>
  </r>
  <r>
    <x v="383"/>
    <x v="24"/>
    <x v="6"/>
    <m/>
    <n v="26730"/>
    <m/>
    <n v="26730"/>
    <m/>
  </r>
  <r>
    <x v="383"/>
    <x v="24"/>
    <x v="6"/>
    <m/>
    <n v="56820"/>
    <m/>
    <n v="56820"/>
    <m/>
  </r>
  <r>
    <x v="377"/>
    <x v="40"/>
    <x v="4"/>
    <m/>
    <n v="61200"/>
    <m/>
    <n v="61200"/>
    <m/>
  </r>
  <r>
    <x v="375"/>
    <x v="24"/>
    <x v="5"/>
    <m/>
    <n v="118995"/>
    <m/>
    <n v="118995"/>
    <m/>
  </r>
  <r>
    <x v="377"/>
    <x v="40"/>
    <x v="1"/>
    <m/>
    <n v="9950"/>
    <m/>
    <n v="9950"/>
    <m/>
  </r>
  <r>
    <x v="384"/>
    <x v="24"/>
    <x v="1"/>
    <m/>
    <n v="2630"/>
    <m/>
    <n v="2630"/>
    <m/>
  </r>
  <r>
    <x v="385"/>
    <x v="24"/>
    <x v="5"/>
    <m/>
    <m/>
    <n v="949145"/>
    <n v="-949145"/>
    <s v="this chq received from Total constr direct paid to danish intl. Meezan chq # 10874205"/>
  </r>
  <r>
    <x v="386"/>
    <x v="24"/>
    <x v="1"/>
    <m/>
    <n v="4595"/>
    <m/>
    <n v="4595"/>
    <m/>
  </r>
  <r>
    <x v="387"/>
    <x v="40"/>
    <x v="4"/>
    <m/>
    <n v="18720"/>
    <m/>
    <n v="18720"/>
    <m/>
  </r>
  <r>
    <x v="384"/>
    <x v="40"/>
    <x v="4"/>
    <m/>
    <n v="51000"/>
    <m/>
    <n v="51000"/>
    <m/>
  </r>
  <r>
    <x v="388"/>
    <x v="24"/>
    <x v="4"/>
    <m/>
    <n v="61200"/>
    <m/>
    <n v="61200"/>
    <m/>
  </r>
  <r>
    <x v="389"/>
    <x v="44"/>
    <x v="3"/>
    <m/>
    <n v="3245"/>
    <m/>
    <n v="3245"/>
    <m/>
  </r>
  <r>
    <x v="384"/>
    <x v="40"/>
    <x v="2"/>
    <m/>
    <n v="25575"/>
    <m/>
    <n v="25575"/>
    <m/>
  </r>
  <r>
    <x v="388"/>
    <x v="40"/>
    <x v="4"/>
    <m/>
    <n v="13630"/>
    <m/>
    <n v="13630"/>
    <m/>
  </r>
  <r>
    <x v="389"/>
    <x v="24"/>
    <x v="4"/>
    <m/>
    <n v="61200"/>
    <m/>
    <n v="61200"/>
    <m/>
  </r>
  <r>
    <x v="390"/>
    <x v="40"/>
    <x v="4"/>
    <m/>
    <n v="54700"/>
    <m/>
    <n v="54700"/>
    <m/>
  </r>
  <r>
    <x v="390"/>
    <x v="24"/>
    <x v="4"/>
    <m/>
    <n v="61200"/>
    <m/>
    <n v="61200"/>
    <m/>
  </r>
  <r>
    <x v="390"/>
    <x v="24"/>
    <x v="4"/>
    <m/>
    <n v="89682"/>
    <m/>
    <n v="89682"/>
    <m/>
  </r>
  <r>
    <x v="391"/>
    <x v="24"/>
    <x v="3"/>
    <m/>
    <n v="5107"/>
    <m/>
    <n v="5107"/>
    <m/>
  </r>
  <r>
    <x v="392"/>
    <x v="24"/>
    <x v="1"/>
    <m/>
    <n v="92266"/>
    <m/>
    <n v="92266"/>
    <m/>
  </r>
  <r>
    <x v="393"/>
    <x v="40"/>
    <x v="1"/>
    <m/>
    <n v="9100"/>
    <m/>
    <n v="9100"/>
    <m/>
  </r>
  <r>
    <x v="394"/>
    <x v="24"/>
    <x v="4"/>
    <m/>
    <n v="61200"/>
    <m/>
    <n v="61200"/>
    <m/>
  </r>
  <r>
    <x v="394"/>
    <x v="40"/>
    <x v="4"/>
    <m/>
    <n v="61200"/>
    <m/>
    <n v="61200"/>
    <m/>
  </r>
  <r>
    <x v="395"/>
    <x v="24"/>
    <x v="3"/>
    <m/>
    <n v="8995"/>
    <m/>
    <n v="8995"/>
    <m/>
  </r>
  <r>
    <x v="395"/>
    <x v="27"/>
    <x v="6"/>
    <m/>
    <n v="7950"/>
    <m/>
    <n v="7950"/>
    <m/>
  </r>
  <r>
    <x v="395"/>
    <x v="24"/>
    <x v="6"/>
    <m/>
    <n v="3575"/>
    <m/>
    <n v="3575"/>
    <m/>
  </r>
  <r>
    <x v="395"/>
    <x v="24"/>
    <x v="6"/>
    <m/>
    <n v="2464"/>
    <m/>
    <n v="2464"/>
    <m/>
  </r>
  <r>
    <x v="395"/>
    <x v="24"/>
    <x v="6"/>
    <m/>
    <n v="1800"/>
    <m/>
    <n v="1800"/>
    <m/>
  </r>
  <r>
    <x v="395"/>
    <x v="24"/>
    <x v="6"/>
    <m/>
    <n v="2156"/>
    <m/>
    <n v="2156"/>
    <m/>
  </r>
  <r>
    <x v="396"/>
    <x v="39"/>
    <x v="6"/>
    <m/>
    <m/>
    <n v="1538"/>
    <n v="-1538"/>
    <m/>
  </r>
  <r>
    <x v="396"/>
    <x v="27"/>
    <x v="6"/>
    <m/>
    <m/>
    <n v="32109"/>
    <n v="-32109"/>
    <m/>
  </r>
  <r>
    <x v="396"/>
    <x v="41"/>
    <x v="6"/>
    <m/>
    <m/>
    <n v="6600"/>
    <n v="-6600"/>
    <s v="paid thru DIB chq # 01729993 Rs 150,000 on 05-05-18"/>
  </r>
  <r>
    <x v="396"/>
    <x v="32"/>
    <x v="6"/>
    <m/>
    <m/>
    <n v="44926"/>
    <n v="-44926"/>
    <m/>
  </r>
  <r>
    <x v="396"/>
    <x v="43"/>
    <x v="6"/>
    <m/>
    <m/>
    <n v="25322"/>
    <n v="-25322"/>
    <m/>
  </r>
  <r>
    <x v="396"/>
    <x v="24"/>
    <x v="6"/>
    <m/>
    <m/>
    <n v="39505"/>
    <n v="-39505"/>
    <m/>
  </r>
  <r>
    <x v="396"/>
    <x v="37"/>
    <x v="1"/>
    <m/>
    <m/>
    <n v="5740"/>
    <n v="-5740"/>
    <m/>
  </r>
  <r>
    <x v="396"/>
    <x v="40"/>
    <x v="1"/>
    <m/>
    <m/>
    <n v="19050"/>
    <n v="-19050"/>
    <m/>
  </r>
  <r>
    <x v="396"/>
    <x v="0"/>
    <x v="1"/>
    <m/>
    <m/>
    <n v="13321"/>
    <n v="-13321"/>
    <s v="paid thru DIB chq # 01729991 Rs 150,000 on 05-05-18"/>
  </r>
  <r>
    <x v="396"/>
    <x v="5"/>
    <x v="1"/>
    <m/>
    <m/>
    <n v="5408"/>
    <n v="-5408"/>
    <m/>
  </r>
  <r>
    <x v="396"/>
    <x v="38"/>
    <x v="1"/>
    <m/>
    <m/>
    <n v="1155"/>
    <n v="-1155"/>
    <m/>
  </r>
  <r>
    <x v="396"/>
    <x v="24"/>
    <x v="1"/>
    <m/>
    <m/>
    <n v="105326"/>
    <n v="-105326"/>
    <m/>
  </r>
  <r>
    <x v="396"/>
    <x v="32"/>
    <x v="3"/>
    <m/>
    <m/>
    <n v="12501"/>
    <n v="-12501"/>
    <m/>
  </r>
  <r>
    <x v="396"/>
    <x v="44"/>
    <x v="3"/>
    <m/>
    <m/>
    <n v="3245"/>
    <n v="-3245"/>
    <s v="paid thru DIB chq # 01729992 Rs 150,000 on 05-05-18"/>
  </r>
  <r>
    <x v="396"/>
    <x v="40"/>
    <x v="3"/>
    <m/>
    <m/>
    <n v="27172"/>
    <n v="-27172"/>
    <m/>
  </r>
  <r>
    <x v="396"/>
    <x v="24"/>
    <x v="3"/>
    <m/>
    <m/>
    <n v="107082"/>
    <n v="-107082"/>
    <m/>
  </r>
  <r>
    <x v="396"/>
    <x v="24"/>
    <x v="1"/>
    <m/>
    <n v="83384"/>
    <m/>
    <n v="83384"/>
    <m/>
  </r>
  <r>
    <x v="397"/>
    <x v="40"/>
    <x v="1"/>
    <m/>
    <n v="51595"/>
    <m/>
    <n v="51595"/>
    <m/>
  </r>
  <r>
    <x v="397"/>
    <x v="44"/>
    <x v="3"/>
    <m/>
    <n v="900"/>
    <m/>
    <n v="900"/>
    <m/>
  </r>
  <r>
    <x v="397"/>
    <x v="40"/>
    <x v="4"/>
    <m/>
    <n v="30400"/>
    <m/>
    <n v="30400"/>
    <m/>
  </r>
  <r>
    <x v="398"/>
    <x v="40"/>
    <x v="4"/>
    <m/>
    <n v="8900"/>
    <m/>
    <n v="8900"/>
    <m/>
  </r>
  <r>
    <x v="398"/>
    <x v="40"/>
    <x v="4"/>
    <m/>
    <n v="25400"/>
    <m/>
    <n v="25400"/>
    <m/>
  </r>
  <r>
    <x v="399"/>
    <x v="40"/>
    <x v="4"/>
    <m/>
    <n v="16200"/>
    <m/>
    <n v="16200"/>
    <m/>
  </r>
  <r>
    <x v="399"/>
    <x v="40"/>
    <x v="4"/>
    <m/>
    <n v="43110"/>
    <m/>
    <n v="43110"/>
    <m/>
  </r>
  <r>
    <x v="399"/>
    <x v="40"/>
    <x v="4"/>
    <m/>
    <n v="16146"/>
    <m/>
    <n v="16146"/>
    <m/>
  </r>
  <r>
    <x v="399"/>
    <x v="40"/>
    <x v="4"/>
    <m/>
    <n v="107658"/>
    <m/>
    <n v="107658"/>
    <m/>
  </r>
  <r>
    <x v="400"/>
    <x v="40"/>
    <x v="4"/>
    <m/>
    <m/>
    <n v="500000"/>
    <n v="-500000"/>
    <s v="received against IPC 29 bill (received full payment) this chq direct paid to iqbal sons"/>
  </r>
  <r>
    <x v="400"/>
    <x v="24"/>
    <x v="5"/>
    <m/>
    <m/>
    <n v="500000"/>
    <n v="-500000"/>
    <s v="received against IPC 29 bill (received full payment) this chq direct paid to danish international"/>
  </r>
  <r>
    <x v="401"/>
    <x v="40"/>
    <x v="2"/>
    <m/>
    <n v="48233"/>
    <m/>
    <n v="48233"/>
    <m/>
  </r>
  <r>
    <x v="402"/>
    <x v="40"/>
    <x v="2"/>
    <m/>
    <n v="491814"/>
    <m/>
    <n v="491814"/>
    <m/>
  </r>
  <r>
    <x v="403"/>
    <x v="40"/>
    <x v="4"/>
    <m/>
    <n v="69780"/>
    <m/>
    <n v="69780"/>
    <m/>
  </r>
  <r>
    <x v="404"/>
    <x v="45"/>
    <x v="6"/>
    <m/>
    <n v="4157"/>
    <m/>
    <n v="4157"/>
    <m/>
  </r>
  <r>
    <x v="404"/>
    <x v="45"/>
    <x v="6"/>
    <m/>
    <n v="121725"/>
    <m/>
    <n v="121725"/>
    <m/>
  </r>
  <r>
    <x v="404"/>
    <x v="24"/>
    <x v="6"/>
    <m/>
    <n v="2400"/>
    <m/>
    <n v="2400"/>
    <m/>
  </r>
  <r>
    <x v="404"/>
    <x v="24"/>
    <x v="6"/>
    <m/>
    <n v="604"/>
    <m/>
    <n v="604"/>
    <m/>
  </r>
  <r>
    <x v="404"/>
    <x v="40"/>
    <x v="0"/>
    <m/>
    <n v="53120"/>
    <m/>
    <n v="53120"/>
    <m/>
  </r>
  <r>
    <x v="404"/>
    <x v="40"/>
    <x v="0"/>
    <m/>
    <n v="4800"/>
    <m/>
    <n v="4800"/>
    <m/>
  </r>
  <r>
    <x v="404"/>
    <x v="40"/>
    <x v="0"/>
    <m/>
    <n v="137800"/>
    <m/>
    <n v="137800"/>
    <m/>
  </r>
  <r>
    <x v="405"/>
    <x v="24"/>
    <x v="3"/>
    <m/>
    <m/>
    <n v="100000"/>
    <n v="-100000"/>
    <s v="paid this payment by bilal bhai thru his personal chq"/>
  </r>
  <r>
    <x v="374"/>
    <x v="46"/>
    <x v="8"/>
    <m/>
    <m/>
    <m/>
    <m/>
    <m/>
  </r>
  <r>
    <x v="405"/>
    <x v="24"/>
    <x v="1"/>
    <m/>
    <m/>
    <n v="150000"/>
    <n v="-150000"/>
    <s v="paid thru DIB chq # 01751959"/>
  </r>
  <r>
    <x v="405"/>
    <x v="24"/>
    <x v="6"/>
    <m/>
    <m/>
    <n v="200000"/>
    <n v="-200000"/>
    <s v="paid thru DIB chq # 01751961"/>
  </r>
  <r>
    <x v="405"/>
    <x v="40"/>
    <x v="0"/>
    <m/>
    <n v="73420"/>
    <m/>
    <n v="73420"/>
    <m/>
  </r>
  <r>
    <x v="405"/>
    <x v="47"/>
    <x v="0"/>
    <m/>
    <n v="25920"/>
    <m/>
    <n v="25920"/>
    <m/>
  </r>
  <r>
    <x v="405"/>
    <x v="40"/>
    <x v="0"/>
    <m/>
    <n v="41660"/>
    <m/>
    <n v="41660"/>
    <m/>
  </r>
  <r>
    <x v="405"/>
    <x v="40"/>
    <x v="0"/>
    <m/>
    <n v="43800"/>
    <m/>
    <n v="43800"/>
    <m/>
  </r>
  <r>
    <x v="406"/>
    <x v="40"/>
    <x v="0"/>
    <m/>
    <n v="22830"/>
    <m/>
    <n v="22830"/>
    <m/>
  </r>
  <r>
    <x v="407"/>
    <x v="24"/>
    <x v="5"/>
    <m/>
    <n v="35380"/>
    <m/>
    <n v="35380"/>
    <m/>
  </r>
  <r>
    <x v="408"/>
    <x v="0"/>
    <x v="3"/>
    <m/>
    <n v="1064"/>
    <m/>
    <n v="1064"/>
    <m/>
  </r>
  <r>
    <x v="409"/>
    <x v="40"/>
    <x v="0"/>
    <m/>
    <m/>
    <n v="250000"/>
    <n v="-250000"/>
    <s v="paid thru DIB chq # 01751977"/>
  </r>
  <r>
    <x v="410"/>
    <x v="40"/>
    <x v="1"/>
    <m/>
    <n v="1770"/>
    <m/>
    <n v="1770"/>
    <m/>
  </r>
  <r>
    <x v="410"/>
    <x v="24"/>
    <x v="5"/>
    <m/>
    <n v="321208"/>
    <m/>
    <n v="321208"/>
    <m/>
  </r>
  <r>
    <x v="410"/>
    <x v="24"/>
    <x v="5"/>
    <m/>
    <n v="6808"/>
    <m/>
    <n v="6808"/>
    <m/>
  </r>
  <r>
    <x v="410"/>
    <x v="0"/>
    <x v="3"/>
    <m/>
    <n v="679"/>
    <m/>
    <n v="679"/>
    <m/>
  </r>
  <r>
    <x v="411"/>
    <x v="40"/>
    <x v="2"/>
    <m/>
    <m/>
    <n v="300000"/>
    <n v="-300000"/>
    <s v="this chq received from hardees nueplex direct paid to islamuddin"/>
  </r>
  <r>
    <x v="412"/>
    <x v="40"/>
    <x v="4"/>
    <m/>
    <m/>
    <n v="350000"/>
    <n v="-350000"/>
    <s v="this chq received from total constrcution as jpmc Ipc 30 payment direct paid to iqbalsons chq amount 700,000"/>
  </r>
  <r>
    <x v="412"/>
    <x v="24"/>
    <x v="4"/>
    <m/>
    <m/>
    <n v="350000"/>
    <n v="-350000"/>
    <m/>
  </r>
  <r>
    <x v="413"/>
    <x v="24"/>
    <x v="5"/>
    <m/>
    <n v="395408"/>
    <m/>
    <n v="395408"/>
    <m/>
  </r>
  <r>
    <x v="413"/>
    <x v="45"/>
    <x v="6"/>
    <m/>
    <n v="71751"/>
    <m/>
    <n v="71751"/>
    <m/>
  </r>
  <r>
    <x v="413"/>
    <x v="45"/>
    <x v="6"/>
    <m/>
    <n v="33292"/>
    <m/>
    <n v="33292"/>
    <m/>
  </r>
  <r>
    <x v="413"/>
    <x v="45"/>
    <x v="6"/>
    <m/>
    <n v="592361"/>
    <m/>
    <n v="592361"/>
    <m/>
  </r>
  <r>
    <x v="413"/>
    <x v="24"/>
    <x v="6"/>
    <m/>
    <n v="8095"/>
    <m/>
    <n v="8095"/>
    <m/>
  </r>
  <r>
    <x v="413"/>
    <x v="24"/>
    <x v="6"/>
    <m/>
    <n v="3296"/>
    <m/>
    <n v="3296"/>
    <m/>
  </r>
  <r>
    <x v="413"/>
    <x v="40"/>
    <x v="4"/>
    <m/>
    <n v="8000"/>
    <m/>
    <n v="8000"/>
    <m/>
  </r>
  <r>
    <x v="413"/>
    <x v="40"/>
    <x v="4"/>
    <m/>
    <n v="9100"/>
    <m/>
    <n v="9100"/>
    <m/>
  </r>
  <r>
    <x v="413"/>
    <x v="40"/>
    <x v="4"/>
    <m/>
    <n v="9000"/>
    <m/>
    <n v="9000"/>
    <m/>
  </r>
  <r>
    <x v="413"/>
    <x v="40"/>
    <x v="4"/>
    <m/>
    <n v="4450"/>
    <m/>
    <n v="4450"/>
    <m/>
  </r>
  <r>
    <x v="413"/>
    <x v="24"/>
    <x v="4"/>
    <m/>
    <n v="110000"/>
    <m/>
    <n v="110000"/>
    <m/>
  </r>
  <r>
    <x v="414"/>
    <x v="45"/>
    <x v="6"/>
    <m/>
    <m/>
    <n v="1470000"/>
    <n v="-1470000"/>
    <s v="This chq rec from Total asJPMC IPC 31 balance payment direct paid to taherua sanitry"/>
  </r>
  <r>
    <x v="415"/>
    <x v="45"/>
    <x v="6"/>
    <m/>
    <n v="1665915"/>
    <m/>
    <n v="1665915"/>
    <m/>
  </r>
  <r>
    <x v="416"/>
    <x v="24"/>
    <x v="5"/>
    <m/>
    <n v="705608"/>
    <m/>
    <n v="705608"/>
    <m/>
  </r>
  <r>
    <x v="416"/>
    <x v="40"/>
    <x v="0"/>
    <m/>
    <n v="7400"/>
    <m/>
    <n v="7400"/>
    <m/>
  </r>
  <r>
    <x v="417"/>
    <x v="40"/>
    <x v="0"/>
    <m/>
    <n v="6000"/>
    <m/>
    <n v="6000"/>
    <m/>
  </r>
  <r>
    <x v="418"/>
    <x v="37"/>
    <x v="4"/>
    <m/>
    <n v="8600"/>
    <m/>
    <n v="8600"/>
    <m/>
  </r>
  <r>
    <x v="418"/>
    <x v="40"/>
    <x v="4"/>
    <m/>
    <n v="8600"/>
    <m/>
    <n v="8600"/>
    <m/>
  </r>
  <r>
    <x v="414"/>
    <x v="24"/>
    <x v="5"/>
    <m/>
    <n v="25550"/>
    <m/>
    <n v="25550"/>
    <m/>
  </r>
  <r>
    <x v="419"/>
    <x v="24"/>
    <x v="6"/>
    <m/>
    <n v="1800"/>
    <m/>
    <n v="1800"/>
    <m/>
  </r>
  <r>
    <x v="419"/>
    <x v="45"/>
    <x v="6"/>
    <m/>
    <n v="245053"/>
    <m/>
    <n v="245053"/>
    <m/>
  </r>
  <r>
    <x v="419"/>
    <x v="45"/>
    <x v="6"/>
    <m/>
    <n v="59832"/>
    <m/>
    <n v="59832"/>
    <m/>
  </r>
  <r>
    <x v="419"/>
    <x v="24"/>
    <x v="6"/>
    <m/>
    <n v="15245"/>
    <m/>
    <n v="15245"/>
    <m/>
  </r>
  <r>
    <x v="419"/>
    <x v="24"/>
    <x v="6"/>
    <m/>
    <n v="7042"/>
    <m/>
    <n v="7042"/>
    <m/>
  </r>
  <r>
    <x v="419"/>
    <x v="24"/>
    <x v="6"/>
    <m/>
    <n v="82600"/>
    <m/>
    <n v="82600"/>
    <m/>
  </r>
  <r>
    <x v="419"/>
    <x v="45"/>
    <x v="6"/>
    <m/>
    <n v="17826"/>
    <m/>
    <n v="17826"/>
    <m/>
  </r>
  <r>
    <x v="419"/>
    <x v="24"/>
    <x v="6"/>
    <m/>
    <n v="6680"/>
    <m/>
    <n v="6680"/>
    <m/>
  </r>
  <r>
    <x v="419"/>
    <x v="24"/>
    <x v="6"/>
    <m/>
    <n v="1600"/>
    <m/>
    <n v="1600"/>
    <m/>
  </r>
  <r>
    <x v="417"/>
    <x v="4"/>
    <x v="3"/>
    <m/>
    <n v="5815"/>
    <m/>
    <n v="5815"/>
    <m/>
  </r>
  <r>
    <x v="417"/>
    <x v="48"/>
    <x v="4"/>
    <m/>
    <n v="4300"/>
    <m/>
    <n v="4300"/>
    <m/>
  </r>
  <r>
    <x v="417"/>
    <x v="48"/>
    <x v="4"/>
    <m/>
    <n v="121656"/>
    <m/>
    <n v="121656"/>
    <m/>
  </r>
  <r>
    <x v="417"/>
    <x v="48"/>
    <x v="4"/>
    <m/>
    <n v="4300"/>
    <m/>
    <n v="4300"/>
    <m/>
  </r>
  <r>
    <x v="420"/>
    <x v="48"/>
    <x v="4"/>
    <m/>
    <n v="7660"/>
    <m/>
    <n v="7660"/>
    <m/>
  </r>
  <r>
    <x v="420"/>
    <x v="24"/>
    <x v="4"/>
    <m/>
    <n v="44000"/>
    <m/>
    <n v="44000"/>
    <m/>
  </r>
  <r>
    <x v="420"/>
    <x v="49"/>
    <x v="4"/>
    <m/>
    <n v="59200"/>
    <m/>
    <n v="59200"/>
    <m/>
  </r>
  <r>
    <x v="420"/>
    <x v="49"/>
    <x v="4"/>
    <m/>
    <n v="59200"/>
    <m/>
    <n v="59200"/>
    <m/>
  </r>
  <r>
    <x v="421"/>
    <x v="24"/>
    <x v="4"/>
    <m/>
    <m/>
    <n v="212538"/>
    <n v="-212538"/>
    <m/>
  </r>
  <r>
    <x v="421"/>
    <x v="37"/>
    <x v="4"/>
    <m/>
    <m/>
    <n v="8600"/>
    <n v="-8600"/>
    <s v="This chq rec from allied engg and direct paid to iqbal sons"/>
  </r>
  <r>
    <x v="421"/>
    <x v="40"/>
    <x v="4"/>
    <m/>
    <m/>
    <n v="118971"/>
    <n v="-118971"/>
    <m/>
  </r>
  <r>
    <x v="422"/>
    <x v="24"/>
    <x v="5"/>
    <m/>
    <n v="282988"/>
    <m/>
    <n v="282988"/>
    <m/>
  </r>
  <r>
    <x v="423"/>
    <x v="24"/>
    <x v="4"/>
    <m/>
    <n v="55000"/>
    <m/>
    <n v="55000"/>
    <m/>
  </r>
  <r>
    <x v="424"/>
    <x v="49"/>
    <x v="4"/>
    <m/>
    <n v="37000"/>
    <m/>
    <n v="37000"/>
    <m/>
  </r>
  <r>
    <x v="424"/>
    <x v="48"/>
    <x v="4"/>
    <m/>
    <n v="6900"/>
    <m/>
    <n v="6900"/>
    <m/>
  </r>
  <r>
    <x v="424"/>
    <x v="24"/>
    <x v="4"/>
    <m/>
    <n v="55000"/>
    <m/>
    <n v="55000"/>
    <m/>
  </r>
  <r>
    <x v="424"/>
    <x v="49"/>
    <x v="4"/>
    <m/>
    <n v="59200"/>
    <m/>
    <n v="59200"/>
    <m/>
  </r>
  <r>
    <x v="424"/>
    <x v="24"/>
    <x v="5"/>
    <m/>
    <n v="43293"/>
    <m/>
    <n v="43293"/>
    <m/>
  </r>
  <r>
    <x v="424"/>
    <x v="24"/>
    <x v="5"/>
    <m/>
    <n v="299085"/>
    <m/>
    <n v="299085"/>
    <m/>
  </r>
  <r>
    <x v="425"/>
    <x v="24"/>
    <x v="5"/>
    <m/>
    <m/>
    <n v="500000"/>
    <n v="-500000"/>
    <s v="This chq rec from total as unilever 2nd payment direct paid to danish internation"/>
  </r>
  <r>
    <x v="426"/>
    <x v="45"/>
    <x v="6"/>
    <m/>
    <n v="48818"/>
    <m/>
    <n v="48818"/>
    <m/>
  </r>
  <r>
    <x v="426"/>
    <x v="24"/>
    <x v="6"/>
    <m/>
    <n v="9880"/>
    <m/>
    <n v="9880"/>
    <m/>
  </r>
  <r>
    <x v="426"/>
    <x v="24"/>
    <x v="6"/>
    <m/>
    <n v="2472"/>
    <m/>
    <n v="2472"/>
    <m/>
  </r>
  <r>
    <x v="426"/>
    <x v="24"/>
    <x v="6"/>
    <m/>
    <n v="4320"/>
    <m/>
    <n v="4320"/>
    <m/>
  </r>
  <r>
    <x v="426"/>
    <x v="45"/>
    <x v="6"/>
    <m/>
    <n v="25000"/>
    <m/>
    <n v="25000"/>
    <m/>
  </r>
  <r>
    <x v="427"/>
    <x v="49"/>
    <x v="0"/>
    <m/>
    <n v="578880"/>
    <m/>
    <n v="578880"/>
    <m/>
  </r>
  <r>
    <x v="428"/>
    <x v="50"/>
    <x v="0"/>
    <m/>
    <n v="1331000"/>
    <m/>
    <n v="1331000"/>
    <m/>
  </r>
  <r>
    <x v="427"/>
    <x v="49"/>
    <x v="4"/>
    <m/>
    <n v="59200"/>
    <m/>
    <n v="59200"/>
    <m/>
  </r>
  <r>
    <x v="429"/>
    <x v="24"/>
    <x v="5"/>
    <m/>
    <n v="48186"/>
    <m/>
    <n v="48186"/>
    <m/>
  </r>
  <r>
    <x v="430"/>
    <x v="24"/>
    <x v="0"/>
    <m/>
    <m/>
    <n v="20050"/>
    <n v="-20050"/>
    <m/>
  </r>
  <r>
    <x v="430"/>
    <x v="34"/>
    <x v="0"/>
    <m/>
    <m/>
    <n v="22000"/>
    <n v="-22000"/>
    <m/>
  </r>
  <r>
    <x v="430"/>
    <x v="20"/>
    <x v="0"/>
    <m/>
    <m/>
    <n v="104351"/>
    <n v="-104351"/>
    <m/>
  </r>
  <r>
    <x v="430"/>
    <x v="47"/>
    <x v="0"/>
    <m/>
    <m/>
    <n v="25920"/>
    <n v="-25920"/>
    <s v="received against Tabba heart retention money. Rec from total construction This chq direct paid to Saeed Sons "/>
  </r>
  <r>
    <x v="430"/>
    <x v="40"/>
    <x v="0"/>
    <m/>
    <m/>
    <n v="107830"/>
    <n v="-107830"/>
    <m/>
  </r>
  <r>
    <x v="430"/>
    <x v="49"/>
    <x v="0"/>
    <m/>
    <m/>
    <n v="319659"/>
    <n v="-319659"/>
    <m/>
  </r>
  <r>
    <x v="431"/>
    <x v="24"/>
    <x v="5"/>
    <m/>
    <m/>
    <n v="1000000"/>
    <n v="-1000000"/>
    <s v="received against Unilever Fire Advance payment rec from total construction. This chq direct paid to Danish intl in the name of Build Con rec by Shayan mansoori"/>
  </r>
  <r>
    <x v="432"/>
    <x v="49"/>
    <x v="4"/>
    <m/>
    <n v="59200"/>
    <m/>
    <n v="59200"/>
    <m/>
  </r>
  <r>
    <x v="432"/>
    <x v="49"/>
    <x v="4"/>
    <m/>
    <n v="59200"/>
    <m/>
    <n v="59200"/>
    <m/>
  </r>
  <r>
    <x v="433"/>
    <x v="24"/>
    <x v="4"/>
    <m/>
    <n v="1776981"/>
    <m/>
    <n v="1776981"/>
    <m/>
  </r>
  <r>
    <x v="433"/>
    <x v="49"/>
    <x v="4"/>
    <m/>
    <n v="59200"/>
    <m/>
    <n v="59200"/>
    <m/>
  </r>
  <r>
    <x v="434"/>
    <x v="24"/>
    <x v="4"/>
    <m/>
    <m/>
    <n v="1000000"/>
    <n v="-1000000"/>
    <s v="received partial mobilization advance (this paid to iqbal sons in JPMC insulation deal)"/>
  </r>
  <r>
    <x v="432"/>
    <x v="48"/>
    <x v="0"/>
    <m/>
    <n v="121875"/>
    <m/>
    <n v="121875"/>
    <m/>
  </r>
  <r>
    <x v="435"/>
    <x v="45"/>
    <x v="6"/>
    <m/>
    <n v="271266"/>
    <m/>
    <n v="271266"/>
    <m/>
  </r>
  <r>
    <x v="436"/>
    <x v="45"/>
    <x v="6"/>
    <m/>
    <n v="1881"/>
    <m/>
    <n v="1881"/>
    <m/>
  </r>
  <r>
    <x v="437"/>
    <x v="45"/>
    <x v="6"/>
    <m/>
    <n v="66105"/>
    <m/>
    <n v="66105"/>
    <m/>
  </r>
  <r>
    <x v="437"/>
    <x v="24"/>
    <x v="6"/>
    <m/>
    <n v="11974"/>
    <m/>
    <n v="11974"/>
    <m/>
  </r>
  <r>
    <x v="432"/>
    <x v="24"/>
    <x v="6"/>
    <m/>
    <n v="1798"/>
    <m/>
    <n v="1798"/>
    <m/>
  </r>
  <r>
    <x v="438"/>
    <x v="40"/>
    <x v="1"/>
    <m/>
    <m/>
    <n v="53365"/>
    <n v="-53365"/>
    <m/>
  </r>
  <r>
    <x v="438"/>
    <x v="24"/>
    <x v="1"/>
    <m/>
    <m/>
    <n v="21635"/>
    <n v="-21635"/>
    <s v="paid thru DIB chq # 01813832 amount 75000"/>
  </r>
  <r>
    <x v="439"/>
    <x v="45"/>
    <x v="6"/>
    <m/>
    <m/>
    <n v="784000"/>
    <n v="-784000"/>
    <s v="This chq rec from total as jpmc IPC 34 payment direcr paid to taheruya rec by yousuf"/>
  </r>
  <r>
    <x v="439"/>
    <x v="45"/>
    <x v="6"/>
    <m/>
    <m/>
    <n v="500000"/>
    <n v="-500000"/>
    <s v="DIB chq # 01813842 amount 500,000"/>
  </r>
  <r>
    <x v="439"/>
    <x v="24"/>
    <x v="4"/>
    <m/>
    <m/>
    <n v="600000"/>
    <n v="-600000"/>
    <s v="This chq rec from total as jpmc IPC 34 payment direct paid to iqbal sons"/>
  </r>
  <r>
    <x v="432"/>
    <x v="49"/>
    <x v="4"/>
    <m/>
    <n v="21500"/>
    <m/>
    <n v="21500"/>
    <m/>
  </r>
  <r>
    <x v="432"/>
    <x v="48"/>
    <x v="4"/>
    <m/>
    <n v="21200"/>
    <m/>
    <n v="21200"/>
    <m/>
  </r>
  <r>
    <x v="439"/>
    <x v="49"/>
    <x v="4"/>
    <m/>
    <n v="59200"/>
    <m/>
    <n v="59200"/>
    <m/>
  </r>
  <r>
    <x v="439"/>
    <x v="49"/>
    <x v="4"/>
    <m/>
    <m/>
    <n v="472900"/>
    <n v="-472900"/>
    <m/>
  </r>
  <r>
    <x v="439"/>
    <x v="24"/>
    <x v="4"/>
    <m/>
    <m/>
    <n v="325125"/>
    <n v="-325125"/>
    <s v="This chq rec from Total as Unilever payment direct paid to iqbal sons"/>
  </r>
  <r>
    <x v="439"/>
    <x v="48"/>
    <x v="4"/>
    <m/>
    <m/>
    <n v="7975"/>
    <n v="-7975"/>
    <m/>
  </r>
  <r>
    <x v="440"/>
    <x v="24"/>
    <x v="4"/>
    <m/>
    <n v="98790"/>
    <m/>
    <n v="98790"/>
    <m/>
  </r>
  <r>
    <x v="441"/>
    <x v="48"/>
    <x v="0"/>
    <m/>
    <n v="46840"/>
    <m/>
    <n v="46840"/>
    <m/>
  </r>
  <r>
    <x v="441"/>
    <x v="50"/>
    <x v="0"/>
    <m/>
    <m/>
    <n v="500000"/>
    <n v="-500000"/>
    <s v="paid thru DIB chq # 01813853"/>
  </r>
  <r>
    <x v="441"/>
    <x v="50"/>
    <x v="0"/>
    <m/>
    <m/>
    <n v="500000"/>
    <n v="-500000"/>
    <s v="paid thru DIB chq # 01813854"/>
  </r>
  <r>
    <x v="441"/>
    <x v="45"/>
    <x v="6"/>
    <m/>
    <m/>
    <n v="207927"/>
    <n v="-207927"/>
    <s v="Sales Return"/>
  </r>
  <r>
    <x v="441"/>
    <x v="24"/>
    <x v="6"/>
    <m/>
    <m/>
    <n v="150637"/>
    <n v="-150637"/>
    <s v="Sales Return"/>
  </r>
  <r>
    <x v="442"/>
    <x v="24"/>
    <x v="5"/>
    <m/>
    <n v="128475"/>
    <m/>
    <n v="128475"/>
    <m/>
  </r>
  <r>
    <x v="442"/>
    <x v="24"/>
    <x v="5"/>
    <m/>
    <n v="103000"/>
    <m/>
    <n v="103000"/>
    <m/>
  </r>
  <r>
    <x v="438"/>
    <x v="24"/>
    <x v="3"/>
    <m/>
    <n v="4358"/>
    <m/>
    <n v="4358"/>
    <m/>
  </r>
  <r>
    <x v="438"/>
    <x v="49"/>
    <x v="4"/>
    <m/>
    <n v="59200"/>
    <m/>
    <n v="59200"/>
    <m/>
  </r>
  <r>
    <x v="438"/>
    <x v="48"/>
    <x v="4"/>
    <m/>
    <n v="8800"/>
    <m/>
    <n v="8800"/>
    <m/>
  </r>
  <r>
    <x v="443"/>
    <x v="24"/>
    <x v="5"/>
    <m/>
    <n v="27380"/>
    <m/>
    <n v="27380"/>
    <m/>
  </r>
  <r>
    <x v="443"/>
    <x v="45"/>
    <x v="6"/>
    <m/>
    <n v="7300"/>
    <m/>
    <n v="7300"/>
    <m/>
  </r>
  <r>
    <x v="443"/>
    <x v="24"/>
    <x v="6"/>
    <m/>
    <n v="1798"/>
    <m/>
    <n v="1798"/>
    <m/>
  </r>
  <r>
    <x v="443"/>
    <x v="24"/>
    <x v="6"/>
    <m/>
    <n v="4320"/>
    <m/>
    <n v="4320"/>
    <m/>
  </r>
  <r>
    <x v="443"/>
    <x v="24"/>
    <x v="6"/>
    <m/>
    <n v="680"/>
    <m/>
    <n v="680"/>
    <m/>
  </r>
  <r>
    <x v="443"/>
    <x v="45"/>
    <x v="6"/>
    <m/>
    <n v="15490"/>
    <m/>
    <n v="15490"/>
    <m/>
  </r>
  <r>
    <x v="443"/>
    <x v="24"/>
    <x v="6"/>
    <m/>
    <n v="7440"/>
    <m/>
    <n v="7440"/>
    <m/>
  </r>
  <r>
    <x v="444"/>
    <x v="24"/>
    <x v="5"/>
    <m/>
    <m/>
    <n v="500000"/>
    <n v="-500000"/>
    <s v="received against jpmc IPC 35 payment"/>
  </r>
  <r>
    <x v="444"/>
    <x v="24"/>
    <x v="6"/>
    <m/>
    <m/>
    <n v="142013"/>
    <n v="-142013"/>
    <m/>
  </r>
  <r>
    <x v="444"/>
    <x v="45"/>
    <x v="6"/>
    <m/>
    <m/>
    <n v="285845"/>
    <n v="-285845"/>
    <s v="received against jpmc IPC 35 payment"/>
  </r>
  <r>
    <x v="444"/>
    <x v="45"/>
    <x v="6"/>
    <m/>
    <m/>
    <n v="258142"/>
    <n v="-258142"/>
    <m/>
  </r>
  <r>
    <x v="444"/>
    <x v="24"/>
    <x v="4"/>
    <m/>
    <m/>
    <n v="152489"/>
    <n v="-152489"/>
    <m/>
  </r>
  <r>
    <x v="444"/>
    <x v="40"/>
    <x v="4"/>
    <m/>
    <m/>
    <n v="44094"/>
    <n v="-44094"/>
    <m/>
  </r>
  <r>
    <x v="444"/>
    <x v="48"/>
    <x v="4"/>
    <m/>
    <m/>
    <n v="194441"/>
    <n v="-194441"/>
    <m/>
  </r>
  <r>
    <x v="444"/>
    <x v="45"/>
    <x v="4"/>
    <m/>
    <m/>
    <n v="40100"/>
    <n v="-40100"/>
    <s v="received against jpmc IPC 35 payment"/>
  </r>
  <r>
    <x v="444"/>
    <x v="49"/>
    <x v="4"/>
    <m/>
    <m/>
    <n v="153600"/>
    <n v="-153600"/>
    <m/>
  </r>
  <r>
    <x v="444"/>
    <x v="24"/>
    <x v="4"/>
    <m/>
    <m/>
    <n v="25276"/>
    <n v="-25276"/>
    <m/>
  </r>
  <r>
    <x v="444"/>
    <x v="50"/>
    <x v="4"/>
    <m/>
    <m/>
    <n v="90000"/>
    <n v="-90000"/>
    <m/>
  </r>
  <r>
    <x v="445"/>
    <x v="50"/>
    <x v="0"/>
    <m/>
    <n v="2464000"/>
    <m/>
    <n v="2464000"/>
    <m/>
  </r>
  <r>
    <x v="445"/>
    <x v="48"/>
    <x v="2"/>
    <m/>
    <n v="35376"/>
    <m/>
    <n v="35376"/>
    <m/>
  </r>
  <r>
    <x v="445"/>
    <x v="40"/>
    <x v="7"/>
    <m/>
    <m/>
    <n v="38432"/>
    <n v="-38432"/>
    <m/>
  </r>
  <r>
    <x v="445"/>
    <x v="50"/>
    <x v="7"/>
    <m/>
    <m/>
    <n v="11568"/>
    <n v="-11568"/>
    <s v="padi thru DIB chq 01813888"/>
  </r>
  <r>
    <x v="446"/>
    <x v="50"/>
    <x v="0"/>
    <m/>
    <m/>
    <n v="1000000"/>
    <n v="-1000000"/>
    <s v="padi thru DIB chq 01813906"/>
  </r>
  <r>
    <x v="446"/>
    <x v="24"/>
    <x v="5"/>
    <m/>
    <n v="135880"/>
    <m/>
    <n v="135880"/>
    <m/>
  </r>
  <r>
    <x v="446"/>
    <x v="24"/>
    <x v="5"/>
    <m/>
    <n v="15332"/>
    <m/>
    <n v="15332"/>
    <m/>
  </r>
  <r>
    <x v="446"/>
    <x v="24"/>
    <x v="5"/>
    <m/>
    <n v="41120"/>
    <m/>
    <n v="41120"/>
    <m/>
  </r>
  <r>
    <x v="446"/>
    <x v="24"/>
    <x v="5"/>
    <m/>
    <n v="173696"/>
    <m/>
    <n v="173696"/>
    <m/>
  </r>
  <r>
    <x v="446"/>
    <x v="50"/>
    <x v="7"/>
    <m/>
    <n v="218805"/>
    <m/>
    <n v="218805"/>
    <m/>
  </r>
  <r>
    <x v="447"/>
    <x v="45"/>
    <x v="6"/>
    <m/>
    <n v="29089"/>
    <m/>
    <n v="29089"/>
    <m/>
  </r>
  <r>
    <x v="447"/>
    <x v="48"/>
    <x v="6"/>
    <m/>
    <n v="2039"/>
    <m/>
    <n v="2039"/>
    <m/>
  </r>
  <r>
    <x v="447"/>
    <x v="50"/>
    <x v="6"/>
    <m/>
    <n v="113159"/>
    <m/>
    <n v="113159"/>
    <m/>
  </r>
  <r>
    <x v="447"/>
    <x v="24"/>
    <x v="6"/>
    <m/>
    <n v="4179"/>
    <m/>
    <n v="4179"/>
    <m/>
  </r>
  <r>
    <x v="447"/>
    <x v="50"/>
    <x v="6"/>
    <m/>
    <n v="28884"/>
    <m/>
    <n v="28884"/>
    <m/>
  </r>
  <r>
    <x v="447"/>
    <x v="45"/>
    <x v="6"/>
    <m/>
    <n v="9985"/>
    <m/>
    <n v="9985"/>
    <m/>
  </r>
  <r>
    <x v="447"/>
    <x v="24"/>
    <x v="6"/>
    <m/>
    <n v="38080"/>
    <m/>
    <n v="38080"/>
    <m/>
  </r>
  <r>
    <x v="447"/>
    <x v="45"/>
    <x v="6"/>
    <m/>
    <n v="2376"/>
    <m/>
    <n v="2376"/>
    <m/>
  </r>
  <r>
    <x v="447"/>
    <x v="24"/>
    <x v="6"/>
    <m/>
    <n v="9053"/>
    <m/>
    <n v="9053"/>
    <m/>
  </r>
  <r>
    <x v="447"/>
    <x v="45"/>
    <x v="6"/>
    <m/>
    <n v="37796"/>
    <m/>
    <n v="37796"/>
    <m/>
  </r>
  <r>
    <x v="447"/>
    <x v="24"/>
    <x v="6"/>
    <m/>
    <n v="19052"/>
    <m/>
    <n v="19052"/>
    <m/>
  </r>
  <r>
    <x v="447"/>
    <x v="24"/>
    <x v="3"/>
    <m/>
    <n v="34736"/>
    <m/>
    <n v="34736"/>
    <m/>
  </r>
  <r>
    <x v="447"/>
    <x v="24"/>
    <x v="4"/>
    <m/>
    <n v="40000"/>
    <m/>
    <n v="40000"/>
    <s v="treated in cyberknife"/>
  </r>
  <r>
    <x v="447"/>
    <x v="24"/>
    <x v="4"/>
    <m/>
    <n v="12216"/>
    <m/>
    <n v="12216"/>
    <m/>
  </r>
  <r>
    <x v="448"/>
    <x v="49"/>
    <x v="4"/>
    <m/>
    <n v="22200"/>
    <m/>
    <n v="22200"/>
    <m/>
  </r>
  <r>
    <x v="449"/>
    <x v="50"/>
    <x v="7"/>
    <m/>
    <m/>
    <n v="207000"/>
    <n v="-207000"/>
    <s v="paid thru DIB chq # 01813922"/>
  </r>
  <r>
    <x v="449"/>
    <x v="50"/>
    <x v="7"/>
    <m/>
    <m/>
    <n v="237"/>
    <n v="-237"/>
    <m/>
  </r>
  <r>
    <x v="449"/>
    <x v="24"/>
    <x v="3"/>
    <m/>
    <n v="1221"/>
    <m/>
    <n v="1221"/>
    <m/>
  </r>
  <r>
    <x v="450"/>
    <x v="49"/>
    <x v="4"/>
    <m/>
    <n v="13000"/>
    <m/>
    <n v="13000"/>
    <m/>
  </r>
  <r>
    <x v="450"/>
    <x v="45"/>
    <x v="6"/>
    <m/>
    <n v="12145"/>
    <m/>
    <n v="12145"/>
    <m/>
  </r>
  <r>
    <x v="450"/>
    <x v="24"/>
    <x v="6"/>
    <m/>
    <n v="3300"/>
    <m/>
    <n v="3300"/>
    <m/>
  </r>
  <r>
    <x v="450"/>
    <x v="50"/>
    <x v="6"/>
    <m/>
    <n v="9450"/>
    <m/>
    <n v="9450"/>
    <m/>
  </r>
  <r>
    <x v="450"/>
    <x v="45"/>
    <x v="6"/>
    <m/>
    <n v="2988"/>
    <m/>
    <n v="2988"/>
    <m/>
  </r>
  <r>
    <x v="450"/>
    <x v="24"/>
    <x v="6"/>
    <m/>
    <n v="2250"/>
    <m/>
    <n v="2250"/>
    <m/>
  </r>
  <r>
    <x v="450"/>
    <x v="24"/>
    <x v="6"/>
    <m/>
    <n v="12526"/>
    <m/>
    <n v="12526"/>
    <m/>
  </r>
  <r>
    <x v="450"/>
    <x v="24"/>
    <x v="6"/>
    <m/>
    <n v="4560"/>
    <m/>
    <n v="4560"/>
    <m/>
  </r>
  <r>
    <x v="450"/>
    <x v="45"/>
    <x v="6"/>
    <m/>
    <n v="87188"/>
    <m/>
    <n v="87188"/>
    <m/>
  </r>
  <r>
    <x v="450"/>
    <x v="24"/>
    <x v="6"/>
    <m/>
    <n v="16560"/>
    <m/>
    <n v="16560"/>
    <m/>
  </r>
  <r>
    <x v="450"/>
    <x v="50"/>
    <x v="7"/>
    <m/>
    <n v="42500"/>
    <m/>
    <n v="42500"/>
    <m/>
  </r>
  <r>
    <x v="450"/>
    <x v="40"/>
    <x v="7"/>
    <m/>
    <n v="42500"/>
    <m/>
    <n v="42500"/>
    <m/>
  </r>
  <r>
    <x v="450"/>
    <x v="48"/>
    <x v="7"/>
    <m/>
    <n v="75000"/>
    <m/>
    <n v="75000"/>
    <m/>
  </r>
  <r>
    <x v="450"/>
    <x v="45"/>
    <x v="7"/>
    <m/>
    <n v="30000"/>
    <m/>
    <n v="30000"/>
    <m/>
  </r>
  <r>
    <x v="451"/>
    <x v="24"/>
    <x v="4"/>
    <m/>
    <n v="14308"/>
    <m/>
    <n v="14308"/>
    <m/>
  </r>
  <r>
    <x v="451"/>
    <x v="45"/>
    <x v="6"/>
    <m/>
    <n v="9381"/>
    <m/>
    <n v="9381"/>
    <m/>
  </r>
  <r>
    <x v="451"/>
    <x v="45"/>
    <x v="6"/>
    <m/>
    <n v="77473"/>
    <m/>
    <n v="77473"/>
    <m/>
  </r>
  <r>
    <x v="451"/>
    <x v="45"/>
    <x v="6"/>
    <m/>
    <n v="138695"/>
    <m/>
    <n v="138695"/>
    <m/>
  </r>
  <r>
    <x v="451"/>
    <x v="45"/>
    <x v="6"/>
    <m/>
    <n v="31694"/>
    <m/>
    <n v="31694"/>
    <m/>
  </r>
  <r>
    <x v="451"/>
    <x v="45"/>
    <x v="6"/>
    <m/>
    <n v="34809"/>
    <m/>
    <n v="34809"/>
    <m/>
  </r>
  <r>
    <x v="451"/>
    <x v="45"/>
    <x v="6"/>
    <m/>
    <n v="34809"/>
    <m/>
    <n v="34809"/>
    <m/>
  </r>
  <r>
    <x v="451"/>
    <x v="45"/>
    <x v="6"/>
    <m/>
    <n v="12792"/>
    <m/>
    <n v="12792"/>
    <m/>
  </r>
  <r>
    <x v="452"/>
    <x v="24"/>
    <x v="5"/>
    <m/>
    <n v="99008"/>
    <m/>
    <n v="99008"/>
    <m/>
  </r>
  <r>
    <x v="452"/>
    <x v="40"/>
    <x v="4"/>
    <m/>
    <n v="7878"/>
    <m/>
    <n v="7878"/>
    <m/>
  </r>
  <r>
    <x v="452"/>
    <x v="50"/>
    <x v="4"/>
    <m/>
    <n v="10000"/>
    <m/>
    <n v="10000"/>
    <m/>
  </r>
  <r>
    <x v="453"/>
    <x v="24"/>
    <x v="6"/>
    <m/>
    <n v="5840"/>
    <m/>
    <n v="5840"/>
    <m/>
  </r>
  <r>
    <x v="453"/>
    <x v="24"/>
    <x v="6"/>
    <m/>
    <n v="3148"/>
    <m/>
    <n v="3148"/>
    <m/>
  </r>
  <r>
    <x v="453"/>
    <x v="24"/>
    <x v="6"/>
    <m/>
    <n v="9792"/>
    <m/>
    <n v="9792"/>
    <m/>
  </r>
  <r>
    <x v="453"/>
    <x v="45"/>
    <x v="6"/>
    <m/>
    <n v="41724"/>
    <m/>
    <n v="41724"/>
    <m/>
  </r>
  <r>
    <x v="453"/>
    <x v="24"/>
    <x v="6"/>
    <m/>
    <n v="7814"/>
    <m/>
    <n v="7814"/>
    <m/>
  </r>
  <r>
    <x v="453"/>
    <x v="45"/>
    <x v="6"/>
    <m/>
    <n v="93325"/>
    <m/>
    <n v="93325"/>
    <m/>
  </r>
  <r>
    <x v="453"/>
    <x v="45"/>
    <x v="6"/>
    <m/>
    <n v="2505"/>
    <m/>
    <n v="2505"/>
    <m/>
  </r>
  <r>
    <x v="453"/>
    <x v="45"/>
    <x v="6"/>
    <m/>
    <n v="137108"/>
    <m/>
    <n v="137108"/>
    <m/>
  </r>
  <r>
    <x v="453"/>
    <x v="48"/>
    <x v="7"/>
    <m/>
    <m/>
    <n v="75000"/>
    <n v="-75000"/>
    <m/>
  </r>
  <r>
    <x v="453"/>
    <x v="50"/>
    <x v="7"/>
    <m/>
    <m/>
    <n v="42500"/>
    <n v="-42500"/>
    <s v="paid thru 2 dib chq # 01850984 Rs 80,000 &amp; 01850985 Rs 110,000"/>
  </r>
  <r>
    <x v="453"/>
    <x v="40"/>
    <x v="7"/>
    <m/>
    <m/>
    <n v="42500"/>
    <n v="-42500"/>
    <m/>
  </r>
  <r>
    <x v="453"/>
    <x v="45"/>
    <x v="7"/>
    <m/>
    <m/>
    <n v="30000"/>
    <n v="-30000"/>
    <m/>
  </r>
  <r>
    <x v="454"/>
    <x v="24"/>
    <x v="5"/>
    <m/>
    <m/>
    <n v="400000"/>
    <n v="-400000"/>
    <s v="this chq received from total as jpmc ipc 37 payment"/>
  </r>
  <r>
    <x v="454"/>
    <x v="24"/>
    <x v="4"/>
    <m/>
    <m/>
    <n v="300000"/>
    <n v="-300000"/>
    <s v="this chq received from total as jpmc ipc 37 payment"/>
  </r>
  <r>
    <x v="454"/>
    <x v="45"/>
    <x v="6"/>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4"/>
    <x v="3"/>
    <m/>
    <n v="28596"/>
    <m/>
    <n v="28596"/>
    <m/>
  </r>
  <r>
    <x v="456"/>
    <x v="24"/>
    <x v="3"/>
    <m/>
    <m/>
    <n v="75000"/>
    <n v="-75000"/>
    <s v="paid thru dib chq # 01873444"/>
  </r>
  <r>
    <x v="457"/>
    <x v="45"/>
    <x v="6"/>
    <m/>
    <n v="92310"/>
    <m/>
    <n v="92310"/>
    <m/>
  </r>
  <r>
    <x v="457"/>
    <x v="45"/>
    <x v="6"/>
    <m/>
    <n v="2968"/>
    <m/>
    <n v="2968"/>
    <m/>
  </r>
  <r>
    <x v="458"/>
    <x v="45"/>
    <x v="6"/>
    <m/>
    <m/>
    <n v="2505"/>
    <n v="-2505"/>
    <s v="sales return"/>
  </r>
  <r>
    <x v="455"/>
    <x v="24"/>
    <x v="4"/>
    <m/>
    <n v="80400"/>
    <m/>
    <n v="80400"/>
    <m/>
  </r>
  <r>
    <x v="455"/>
    <x v="40"/>
    <x v="4"/>
    <m/>
    <n v="4800"/>
    <m/>
    <n v="4800"/>
    <m/>
  </r>
  <r>
    <x v="455"/>
    <x v="40"/>
    <x v="4"/>
    <m/>
    <n v="4800"/>
    <m/>
    <n v="4800"/>
    <m/>
  </r>
  <r>
    <x v="455"/>
    <x v="48"/>
    <x v="4"/>
    <m/>
    <n v="27600"/>
    <m/>
    <n v="27600"/>
    <m/>
  </r>
  <r>
    <x v="455"/>
    <x v="40"/>
    <x v="4"/>
    <m/>
    <n v="3816"/>
    <m/>
    <n v="3816"/>
    <m/>
  </r>
  <r>
    <x v="455"/>
    <x v="24"/>
    <x v="4"/>
    <m/>
    <n v="60775"/>
    <m/>
    <n v="60775"/>
    <m/>
  </r>
  <r>
    <x v="455"/>
    <x v="40"/>
    <x v="4"/>
    <m/>
    <n v="22800"/>
    <m/>
    <n v="22800"/>
    <m/>
  </r>
  <r>
    <x v="455"/>
    <x v="24"/>
    <x v="4"/>
    <m/>
    <n v="40000"/>
    <m/>
    <n v="40000"/>
    <m/>
  </r>
  <r>
    <x v="455"/>
    <x v="24"/>
    <x v="4"/>
    <m/>
    <n v="10000"/>
    <m/>
    <n v="10000"/>
    <m/>
  </r>
  <r>
    <x v="459"/>
    <x v="24"/>
    <x v="5"/>
    <m/>
    <n v="218756"/>
    <m/>
    <n v="218756"/>
    <m/>
  </r>
  <r>
    <x v="460"/>
    <x v="50"/>
    <x v="0"/>
    <m/>
    <n v="160000"/>
    <m/>
    <n v="160000"/>
    <m/>
  </r>
  <r>
    <x v="460"/>
    <x v="45"/>
    <x v="7"/>
    <m/>
    <n v="90000"/>
    <m/>
    <n v="90000"/>
    <m/>
  </r>
  <r>
    <x v="460"/>
    <x v="48"/>
    <x v="7"/>
    <m/>
    <n v="135000"/>
    <m/>
    <n v="135000"/>
    <m/>
  </r>
  <r>
    <x v="460"/>
    <x v="50"/>
    <x v="7"/>
    <m/>
    <n v="85000"/>
    <m/>
    <n v="85000"/>
    <m/>
  </r>
  <r>
    <x v="460"/>
    <x v="24"/>
    <x v="3"/>
    <m/>
    <n v="5259"/>
    <m/>
    <n v="5259"/>
    <m/>
  </r>
  <r>
    <x v="460"/>
    <x v="24"/>
    <x v="3"/>
    <m/>
    <n v="74051"/>
    <m/>
    <n v="74051"/>
    <m/>
  </r>
  <r>
    <x v="460"/>
    <x v="24"/>
    <x v="3"/>
    <m/>
    <n v="19773"/>
    <m/>
    <n v="19773"/>
    <m/>
  </r>
  <r>
    <x v="460"/>
    <x v="45"/>
    <x v="7"/>
    <m/>
    <m/>
    <n v="250000"/>
    <n v="-250000"/>
    <m/>
  </r>
  <r>
    <x v="461"/>
    <x v="45"/>
    <x v="6"/>
    <m/>
    <n v="164818"/>
    <m/>
    <n v="164818"/>
    <m/>
  </r>
  <r>
    <x v="461"/>
    <x v="24"/>
    <x v="6"/>
    <m/>
    <n v="4060"/>
    <m/>
    <n v="4060"/>
    <m/>
  </r>
  <r>
    <x v="461"/>
    <x v="45"/>
    <x v="6"/>
    <m/>
    <n v="66065"/>
    <m/>
    <n v="66065"/>
    <m/>
  </r>
  <r>
    <x v="461"/>
    <x v="45"/>
    <x v="6"/>
    <m/>
    <n v="54061"/>
    <m/>
    <n v="54061"/>
    <m/>
  </r>
  <r>
    <x v="461"/>
    <x v="24"/>
    <x v="6"/>
    <m/>
    <n v="8310"/>
    <m/>
    <n v="8310"/>
    <m/>
  </r>
  <r>
    <x v="461"/>
    <x v="50"/>
    <x v="7"/>
    <m/>
    <n v="10000"/>
    <m/>
    <n v="10000"/>
    <m/>
  </r>
  <r>
    <x v="461"/>
    <x v="45"/>
    <x v="7"/>
    <m/>
    <n v="145000"/>
    <m/>
    <n v="145000"/>
    <m/>
  </r>
  <r>
    <x v="461"/>
    <x v="24"/>
    <x v="1"/>
    <m/>
    <n v="2094"/>
    <m/>
    <n v="2094"/>
    <m/>
  </r>
  <r>
    <x v="461"/>
    <x v="24"/>
    <x v="1"/>
    <m/>
    <n v="14538"/>
    <m/>
    <n v="14538"/>
    <m/>
  </r>
  <r>
    <x v="461"/>
    <x v="24"/>
    <x v="1"/>
    <m/>
    <n v="23518"/>
    <m/>
    <n v="23518"/>
    <m/>
  </r>
  <r>
    <x v="461"/>
    <x v="24"/>
    <x v="1"/>
    <m/>
    <n v="2815"/>
    <m/>
    <n v="2815"/>
    <m/>
  </r>
  <r>
    <x v="462"/>
    <x v="45"/>
    <x v="6"/>
    <m/>
    <n v="1474"/>
    <m/>
    <n v="1474"/>
    <m/>
  </r>
  <r>
    <x v="462"/>
    <x v="45"/>
    <x v="6"/>
    <m/>
    <n v="122831"/>
    <m/>
    <n v="122831"/>
    <m/>
  </r>
  <r>
    <x v="462"/>
    <x v="24"/>
    <x v="6"/>
    <m/>
    <n v="2128"/>
    <m/>
    <n v="2128"/>
    <m/>
  </r>
  <r>
    <x v="462"/>
    <x v="24"/>
    <x v="6"/>
    <m/>
    <n v="3010"/>
    <m/>
    <n v="3010"/>
    <m/>
  </r>
  <r>
    <x v="462"/>
    <x v="24"/>
    <x v="4"/>
    <m/>
    <n v="78000"/>
    <m/>
    <n v="78000"/>
    <m/>
  </r>
  <r>
    <x v="462"/>
    <x v="24"/>
    <x v="3"/>
    <m/>
    <n v="5490"/>
    <m/>
    <n v="5490"/>
    <m/>
  </r>
  <r>
    <x v="462"/>
    <x v="24"/>
    <x v="3"/>
    <m/>
    <m/>
    <n v="13520"/>
    <n v="-13520"/>
    <s v="sales return"/>
  </r>
  <r>
    <x v="463"/>
    <x v="50"/>
    <x v="7"/>
    <m/>
    <n v="24000"/>
    <m/>
    <n v="24000"/>
    <m/>
  </r>
  <r>
    <x v="463"/>
    <x v="45"/>
    <x v="7"/>
    <m/>
    <n v="121000"/>
    <m/>
    <n v="121000"/>
    <m/>
  </r>
  <r>
    <x v="463"/>
    <x v="50"/>
    <x v="7"/>
    <m/>
    <n v="15000"/>
    <m/>
    <n v="15000"/>
    <m/>
  </r>
  <r>
    <x v="463"/>
    <x v="40"/>
    <x v="2"/>
    <m/>
    <m/>
    <n v="500000"/>
    <n v="-500000"/>
    <s v="paid thru DIB chq # 01873520 chq  amount 500,000 this chq not entered it is adjusted in nueplex because rs 300,000 che given to islamuddin but it was bounced."/>
  </r>
  <r>
    <x v="463"/>
    <x v="24"/>
    <x v="3"/>
    <m/>
    <m/>
    <n v="100000"/>
    <n v="-100000"/>
    <s v="paid thru DIB chq # 01873522 chq  amount 100,000"/>
  </r>
  <r>
    <x v="463"/>
    <x v="45"/>
    <x v="7"/>
    <m/>
    <m/>
    <n v="65000"/>
    <n v="-65000"/>
    <s v="paid thru DIB chq # 01900176 chq  amount 200,000"/>
  </r>
  <r>
    <x v="463"/>
    <x v="48"/>
    <x v="7"/>
    <m/>
    <m/>
    <n v="135000"/>
    <n v="-135000"/>
    <s v="paid thru DIB chq # 01900176 chq  amount 200,000"/>
  </r>
  <r>
    <x v="464"/>
    <x v="45"/>
    <x v="6"/>
    <m/>
    <n v="51927"/>
    <m/>
    <n v="51927"/>
    <m/>
  </r>
  <r>
    <x v="464"/>
    <x v="45"/>
    <x v="6"/>
    <m/>
    <n v="44869"/>
    <m/>
    <n v="44869"/>
    <m/>
  </r>
  <r>
    <x v="464"/>
    <x v="45"/>
    <x v="6"/>
    <m/>
    <n v="707"/>
    <m/>
    <n v="707"/>
    <m/>
  </r>
  <r>
    <x v="465"/>
    <x v="50"/>
    <x v="0"/>
    <m/>
    <n v="631320"/>
    <m/>
    <n v="631320"/>
    <m/>
  </r>
  <r>
    <x v="466"/>
    <x v="50"/>
    <x v="4"/>
    <m/>
    <n v="35000"/>
    <m/>
    <n v="35000"/>
    <m/>
  </r>
  <r>
    <x v="466"/>
    <x v="45"/>
    <x v="4"/>
    <m/>
    <n v="18400"/>
    <m/>
    <n v="18400"/>
    <m/>
  </r>
  <r>
    <x v="466"/>
    <x v="45"/>
    <x v="4"/>
    <m/>
    <n v="9200"/>
    <m/>
    <n v="9200"/>
    <m/>
  </r>
  <r>
    <x v="466"/>
    <x v="51"/>
    <x v="5"/>
    <m/>
    <n v="199286"/>
    <m/>
    <n v="199286"/>
    <m/>
  </r>
  <r>
    <x v="466"/>
    <x v="50"/>
    <x v="0"/>
    <m/>
    <m/>
    <n v="500000"/>
    <n v="-500000"/>
    <s v="paid thru DIB chq # 01900189"/>
  </r>
  <r>
    <x v="467"/>
    <x v="50"/>
    <x v="4"/>
    <m/>
    <n v="45000"/>
    <m/>
    <n v="45000"/>
    <m/>
  </r>
  <r>
    <x v="467"/>
    <x v="45"/>
    <x v="4"/>
    <m/>
    <n v="12500"/>
    <m/>
    <n v="12500"/>
    <m/>
  </r>
  <r>
    <x v="467"/>
    <x v="24"/>
    <x v="3"/>
    <m/>
    <n v="84648"/>
    <m/>
    <n v="84648"/>
    <m/>
  </r>
  <r>
    <x v="468"/>
    <x v="24"/>
    <x v="1"/>
    <m/>
    <m/>
    <n v="100000"/>
    <n v="-100000"/>
    <s v="paid thru DIB chq # 01900223"/>
  </r>
  <r>
    <x v="468"/>
    <x v="24"/>
    <x v="5"/>
    <m/>
    <m/>
    <n v="300000"/>
    <n v="-300000"/>
    <s v="paid thru DIB chq # 01900224"/>
  </r>
  <r>
    <x v="468"/>
    <x v="50"/>
    <x v="0"/>
    <m/>
    <m/>
    <n v="300000"/>
    <n v="-300000"/>
    <s v="paid thru DIB chq # 01900225"/>
  </r>
  <r>
    <x v="468"/>
    <x v="0"/>
    <x v="3"/>
    <m/>
    <m/>
    <n v="1743"/>
    <n v="-1743"/>
    <m/>
  </r>
  <r>
    <x v="468"/>
    <x v="4"/>
    <x v="3"/>
    <m/>
    <m/>
    <n v="5815"/>
    <n v="-5815"/>
    <m/>
  </r>
  <r>
    <x v="468"/>
    <x v="44"/>
    <x v="3"/>
    <m/>
    <m/>
    <n v="900"/>
    <n v="-900"/>
    <s v="paid thru DIB chq # 01900227"/>
  </r>
  <r>
    <x v="468"/>
    <x v="24"/>
    <x v="3"/>
    <m/>
    <m/>
    <n v="66542"/>
    <n v="-66542"/>
    <m/>
  </r>
  <r>
    <x v="467"/>
    <x v="45"/>
    <x v="7"/>
    <m/>
    <m/>
    <n v="41000"/>
    <n v="-41000"/>
    <m/>
  </r>
  <r>
    <x v="468"/>
    <x v="50"/>
    <x v="7"/>
    <m/>
    <m/>
    <n v="134000"/>
    <n v="-134000"/>
    <m/>
  </r>
  <r>
    <x v="467"/>
    <x v="45"/>
    <x v="7"/>
    <m/>
    <m/>
    <n v="25000"/>
    <n v="-25000"/>
    <m/>
  </r>
  <r>
    <x v="467"/>
    <x v="45"/>
    <x v="7"/>
    <m/>
    <n v="122500"/>
    <m/>
    <n v="122500"/>
    <m/>
  </r>
  <r>
    <x v="469"/>
    <x v="24"/>
    <x v="6"/>
    <m/>
    <n v="3220"/>
    <m/>
    <n v="3220"/>
    <m/>
  </r>
  <r>
    <x v="469"/>
    <x v="45"/>
    <x v="6"/>
    <m/>
    <n v="29777"/>
    <m/>
    <n v="29777"/>
    <m/>
  </r>
  <r>
    <x v="469"/>
    <x v="45"/>
    <x v="6"/>
    <m/>
    <n v="218807"/>
    <m/>
    <n v="218807"/>
    <m/>
  </r>
  <r>
    <x v="469"/>
    <x v="45"/>
    <x v="6"/>
    <m/>
    <n v="35853"/>
    <m/>
    <n v="35853"/>
    <m/>
  </r>
  <r>
    <x v="469"/>
    <x v="45"/>
    <x v="6"/>
    <m/>
    <n v="16052"/>
    <m/>
    <n v="16052"/>
    <m/>
  </r>
  <r>
    <x v="469"/>
    <x v="52"/>
    <x v="6"/>
    <m/>
    <n v="1189"/>
    <m/>
    <n v="1189"/>
    <m/>
  </r>
  <r>
    <x v="469"/>
    <x v="45"/>
    <x v="6"/>
    <m/>
    <n v="18123"/>
    <m/>
    <n v="18123"/>
    <m/>
  </r>
  <r>
    <x v="469"/>
    <x v="24"/>
    <x v="6"/>
    <m/>
    <n v="43480"/>
    <m/>
    <n v="43480"/>
    <m/>
  </r>
  <r>
    <x v="470"/>
    <x v="51"/>
    <x v="4"/>
    <m/>
    <n v="50000"/>
    <m/>
    <n v="50000"/>
    <m/>
  </r>
  <r>
    <x v="470"/>
    <x v="50"/>
    <x v="7"/>
    <m/>
    <n v="157740"/>
    <m/>
    <n v="157740"/>
    <m/>
  </r>
  <r>
    <x v="470"/>
    <x v="45"/>
    <x v="7"/>
    <m/>
    <n v="6800"/>
    <m/>
    <n v="6800"/>
    <m/>
  </r>
  <r>
    <x v="471"/>
    <x v="24"/>
    <x v="6"/>
    <m/>
    <n v="8176"/>
    <m/>
    <n v="8176"/>
    <m/>
  </r>
  <r>
    <x v="471"/>
    <x v="45"/>
    <x v="6"/>
    <m/>
    <n v="24519"/>
    <m/>
    <n v="24519"/>
    <m/>
  </r>
  <r>
    <x v="471"/>
    <x v="45"/>
    <x v="6"/>
    <m/>
    <n v="128523"/>
    <m/>
    <n v="128523"/>
    <m/>
  </r>
  <r>
    <x v="471"/>
    <x v="24"/>
    <x v="6"/>
    <m/>
    <n v="4418"/>
    <m/>
    <n v="4418"/>
    <m/>
  </r>
  <r>
    <x v="471"/>
    <x v="45"/>
    <x v="6"/>
    <m/>
    <n v="11769"/>
    <m/>
    <n v="11769"/>
    <m/>
  </r>
  <r>
    <x v="471"/>
    <x v="45"/>
    <x v="6"/>
    <m/>
    <n v="59626"/>
    <m/>
    <n v="59626"/>
    <m/>
  </r>
  <r>
    <x v="471"/>
    <x v="45"/>
    <x v="6"/>
    <m/>
    <n v="42931"/>
    <m/>
    <n v="42931"/>
    <m/>
  </r>
  <r>
    <x v="471"/>
    <x v="51"/>
    <x v="4"/>
    <m/>
    <n v="53000"/>
    <m/>
    <n v="53000"/>
    <m/>
  </r>
  <r>
    <x v="471"/>
    <x v="50"/>
    <x v="4"/>
    <m/>
    <n v="35000"/>
    <m/>
    <n v="35000"/>
    <m/>
  </r>
  <r>
    <x v="471"/>
    <x v="51"/>
    <x v="4"/>
    <m/>
    <n v="63600"/>
    <m/>
    <n v="63600"/>
    <m/>
  </r>
  <r>
    <x v="471"/>
    <x v="51"/>
    <x v="4"/>
    <m/>
    <n v="31800"/>
    <m/>
    <n v="31800"/>
    <m/>
  </r>
  <r>
    <x v="471"/>
    <x v="48"/>
    <x v="6"/>
    <m/>
    <m/>
    <n v="2039"/>
    <n v="-2039"/>
    <m/>
  </r>
  <r>
    <x v="471"/>
    <x v="50"/>
    <x v="6"/>
    <m/>
    <m/>
    <n v="151493"/>
    <n v="-151493"/>
    <m/>
  </r>
  <r>
    <x v="471"/>
    <x v="52"/>
    <x v="6"/>
    <m/>
    <m/>
    <n v="1189"/>
    <n v="-1189"/>
    <s v="chq amount 500,000 this chq rec from total as unilever payment"/>
  </r>
  <r>
    <x v="471"/>
    <x v="24"/>
    <x v="6"/>
    <m/>
    <m/>
    <n v="212956"/>
    <n v="-212956"/>
    <m/>
  </r>
  <r>
    <x v="471"/>
    <x v="45"/>
    <x v="6"/>
    <m/>
    <m/>
    <n v="132323"/>
    <n v="-132323"/>
    <m/>
  </r>
  <r>
    <x v="471"/>
    <x v="45"/>
    <x v="6"/>
    <m/>
    <m/>
    <n v="477500"/>
    <n v="-477500"/>
    <s v="chq amount 500,000 this chq rec from total as unilever payment"/>
  </r>
  <r>
    <x v="472"/>
    <x v="50"/>
    <x v="4"/>
    <m/>
    <n v="23400"/>
    <m/>
    <n v="23400"/>
    <m/>
  </r>
  <r>
    <x v="472"/>
    <x v="51"/>
    <x v="5"/>
    <m/>
    <n v="9652"/>
    <m/>
    <n v="9652"/>
    <m/>
  </r>
  <r>
    <x v="472"/>
    <x v="51"/>
    <x v="5"/>
    <m/>
    <n v="74142"/>
    <m/>
    <n v="74142"/>
    <m/>
  </r>
  <r>
    <x v="472"/>
    <x v="50"/>
    <x v="7"/>
    <m/>
    <m/>
    <n v="157740"/>
    <n v="-157740"/>
    <m/>
  </r>
  <r>
    <x v="472"/>
    <x v="45"/>
    <x v="7"/>
    <m/>
    <m/>
    <n v="6800"/>
    <n v="-6800"/>
    <s v="dib chq 01727450"/>
  </r>
  <r>
    <x v="472"/>
    <x v="45"/>
    <x v="7"/>
    <m/>
    <m/>
    <n v="-540"/>
    <n v="540"/>
    <m/>
  </r>
  <r>
    <x v="473"/>
    <x v="40"/>
    <x v="2"/>
    <m/>
    <m/>
    <n v="200000"/>
    <n v="-200000"/>
    <s v="paid thru dib Chq 01927453"/>
  </r>
  <r>
    <x v="473"/>
    <x v="50"/>
    <x v="0"/>
    <m/>
    <m/>
    <n v="400000"/>
    <n v="-400000"/>
    <s v="paid thru dib Chq 01927454"/>
  </r>
  <r>
    <x v="473"/>
    <x v="24"/>
    <x v="5"/>
    <m/>
    <m/>
    <n v="300000"/>
    <n v="-300000"/>
    <s v="paid thru dib Chq 01927457"/>
  </r>
  <r>
    <x v="473"/>
    <x v="24"/>
    <x v="3"/>
    <m/>
    <m/>
    <n v="35000"/>
    <n v="-35000"/>
    <s v="paid thru mcb Chq 1722007612"/>
  </r>
  <r>
    <x v="474"/>
    <x v="24"/>
    <x v="6"/>
    <m/>
    <n v="60000"/>
    <m/>
    <n v="60000"/>
    <m/>
  </r>
  <r>
    <x v="474"/>
    <x v="45"/>
    <x v="6"/>
    <m/>
    <n v="19668"/>
    <m/>
    <n v="19668"/>
    <m/>
  </r>
  <r>
    <x v="474"/>
    <x v="45"/>
    <x v="6"/>
    <m/>
    <n v="51207"/>
    <m/>
    <n v="51207"/>
    <m/>
  </r>
  <r>
    <x v="474"/>
    <x v="45"/>
    <x v="6"/>
    <m/>
    <n v="2067"/>
    <m/>
    <n v="2067"/>
    <m/>
  </r>
  <r>
    <x v="474"/>
    <x v="24"/>
    <x v="6"/>
    <m/>
    <n v="1708"/>
    <m/>
    <n v="1708"/>
    <m/>
  </r>
  <r>
    <x v="474"/>
    <x v="45"/>
    <x v="6"/>
    <m/>
    <n v="43272"/>
    <m/>
    <n v="43272"/>
    <m/>
  </r>
  <r>
    <x v="474"/>
    <x v="45"/>
    <x v="6"/>
    <m/>
    <n v="83066"/>
    <m/>
    <n v="83066"/>
    <m/>
  </r>
  <r>
    <x v="474"/>
    <x v="24"/>
    <x v="6"/>
    <m/>
    <n v="2040"/>
    <m/>
    <n v="2040"/>
    <m/>
  </r>
  <r>
    <x v="474"/>
    <x v="45"/>
    <x v="6"/>
    <m/>
    <n v="17118"/>
    <m/>
    <n v="17118"/>
    <m/>
  </r>
  <r>
    <x v="475"/>
    <x v="50"/>
    <x v="4"/>
    <m/>
    <n v="24000"/>
    <m/>
    <n v="24000"/>
    <m/>
  </r>
  <r>
    <x v="475"/>
    <x v="50"/>
    <x v="0"/>
    <m/>
    <n v="66000"/>
    <m/>
    <n v="66000"/>
    <m/>
  </r>
  <r>
    <x v="475"/>
    <x v="24"/>
    <x v="3"/>
    <m/>
    <n v="19095"/>
    <m/>
    <n v="19095"/>
    <m/>
  </r>
  <r>
    <x v="475"/>
    <x v="45"/>
    <x v="7"/>
    <m/>
    <m/>
    <n v="15000"/>
    <n v="-15000"/>
    <s v="donate in masjid"/>
  </r>
  <r>
    <x v="475"/>
    <x v="45"/>
    <x v="7"/>
    <m/>
    <m/>
    <n v="540"/>
    <n v="-540"/>
    <s v="adjust"/>
  </r>
  <r>
    <x v="475"/>
    <x v="45"/>
    <x v="7"/>
    <m/>
    <m/>
    <n v="82500"/>
    <n v="-82500"/>
    <s v="paid thru dib Chq 01927487 "/>
  </r>
  <r>
    <x v="476"/>
    <x v="45"/>
    <x v="6"/>
    <m/>
    <n v="48168"/>
    <m/>
    <n v="48168"/>
    <m/>
  </r>
  <r>
    <x v="476"/>
    <x v="45"/>
    <x v="6"/>
    <m/>
    <n v="5264"/>
    <m/>
    <n v="5264"/>
    <m/>
  </r>
  <r>
    <x v="476"/>
    <x v="45"/>
    <x v="6"/>
    <m/>
    <n v="44503"/>
    <m/>
    <n v="44503"/>
    <m/>
  </r>
  <r>
    <x v="476"/>
    <x v="45"/>
    <x v="6"/>
    <m/>
    <n v="3198"/>
    <m/>
    <n v="3198"/>
    <m/>
  </r>
  <r>
    <x v="476"/>
    <x v="24"/>
    <x v="6"/>
    <m/>
    <n v="2592"/>
    <m/>
    <n v="2592"/>
    <m/>
  </r>
  <r>
    <x v="475"/>
    <x v="50"/>
    <x v="0"/>
    <m/>
    <m/>
    <n v="250000"/>
    <n v="-250000"/>
    <s v="paid thru dib Chq 0192785"/>
  </r>
  <r>
    <x v="477"/>
    <x v="24"/>
    <x v="4"/>
    <m/>
    <n v="50800"/>
    <m/>
    <n v="50800"/>
    <m/>
  </r>
  <r>
    <x v="478"/>
    <x v="53"/>
    <x v="3"/>
    <m/>
    <n v="262657"/>
    <m/>
    <n v="262657"/>
    <m/>
  </r>
  <r>
    <x v="478"/>
    <x v="24"/>
    <x v="3"/>
    <m/>
    <n v="63122"/>
    <m/>
    <n v="63122"/>
    <m/>
  </r>
  <r>
    <x v="478"/>
    <x v="24"/>
    <x v="3"/>
    <m/>
    <n v="23172"/>
    <m/>
    <n v="23172"/>
    <m/>
  </r>
  <r>
    <x v="479"/>
    <x v="50"/>
    <x v="7"/>
    <m/>
    <n v="80000"/>
    <m/>
    <n v="80000"/>
    <m/>
  </r>
  <r>
    <x v="479"/>
    <x v="45"/>
    <x v="7"/>
    <m/>
    <n v="85000"/>
    <m/>
    <n v="85000"/>
    <m/>
  </r>
  <r>
    <x v="480"/>
    <x v="24"/>
    <x v="5"/>
    <m/>
    <n v="97336"/>
    <m/>
    <n v="97336"/>
    <m/>
  </r>
  <r>
    <x v="481"/>
    <x v="24"/>
    <x v="3"/>
    <m/>
    <m/>
    <n v="108607"/>
    <n v="-108607"/>
    <s v="this payment paid thru JPMC adhoc payment Chq amount 300,000"/>
  </r>
  <r>
    <x v="481"/>
    <x v="53"/>
    <x v="3"/>
    <m/>
    <m/>
    <n v="191393"/>
    <n v="-191393"/>
    <s v="which received on 06-4-19"/>
  </r>
  <r>
    <x v="482"/>
    <x v="51"/>
    <x v="4"/>
    <m/>
    <m/>
    <n v="198400"/>
    <n v="-198400"/>
    <m/>
  </r>
  <r>
    <x v="482"/>
    <x v="24"/>
    <x v="4"/>
    <m/>
    <m/>
    <n v="25524"/>
    <n v="-25524"/>
    <s v="This chq received from Total against JPMC IPC 40 amount 500,000"/>
  </r>
  <r>
    <x v="482"/>
    <x v="50"/>
    <x v="4"/>
    <m/>
    <m/>
    <n v="82400"/>
    <n v="-82400"/>
    <m/>
  </r>
  <r>
    <x v="482"/>
    <x v="45"/>
    <x v="4"/>
    <m/>
    <m/>
    <n v="28500"/>
    <n v="-28500"/>
    <m/>
  </r>
  <r>
    <x v="482"/>
    <x v="24"/>
    <x v="4"/>
    <m/>
    <m/>
    <n v="165176"/>
    <n v="-165176"/>
    <m/>
  </r>
  <r>
    <x v="482"/>
    <x v="24"/>
    <x v="5"/>
    <m/>
    <m/>
    <n v="300000"/>
    <n v="-300000"/>
    <s v="This chq received from Total against JPMC IPC 40 amount 300,000"/>
  </r>
  <r>
    <x v="483"/>
    <x v="50"/>
    <x v="7"/>
    <m/>
    <n v="135000"/>
    <m/>
    <n v="135000"/>
    <m/>
  </r>
  <r>
    <x v="484"/>
    <x v="45"/>
    <x v="6"/>
    <m/>
    <n v="240"/>
    <m/>
    <n v="240"/>
    <m/>
  </r>
  <r>
    <x v="484"/>
    <x v="45"/>
    <x v="6"/>
    <m/>
    <n v="3340"/>
    <m/>
    <n v="3340"/>
    <m/>
  </r>
  <r>
    <x v="484"/>
    <x v="45"/>
    <x v="6"/>
    <m/>
    <n v="5002"/>
    <m/>
    <n v="5002"/>
    <m/>
  </r>
  <r>
    <x v="484"/>
    <x v="45"/>
    <x v="6"/>
    <m/>
    <n v="11617"/>
    <m/>
    <n v="11617"/>
    <m/>
  </r>
  <r>
    <x v="484"/>
    <x v="24"/>
    <x v="6"/>
    <m/>
    <n v="15086"/>
    <m/>
    <n v="15086"/>
    <m/>
  </r>
  <r>
    <x v="484"/>
    <x v="24"/>
    <x v="6"/>
    <m/>
    <n v="93219"/>
    <m/>
    <n v="93219"/>
    <m/>
  </r>
  <r>
    <x v="484"/>
    <x v="24"/>
    <x v="6"/>
    <m/>
    <n v="4560"/>
    <m/>
    <n v="4560"/>
    <m/>
  </r>
  <r>
    <x v="484"/>
    <x v="24"/>
    <x v="3"/>
    <m/>
    <n v="1193"/>
    <m/>
    <n v="1193"/>
    <m/>
  </r>
  <r>
    <x v="485"/>
    <x v="45"/>
    <x v="6"/>
    <m/>
    <m/>
    <n v="487500"/>
    <n v="-487500"/>
    <s v="Received against IPC -40 on 11-06-19 this chq given to Taheriya"/>
  </r>
  <r>
    <x v="484"/>
    <x v="45"/>
    <x v="1"/>
    <m/>
    <n v="55080"/>
    <m/>
    <n v="55080"/>
    <m/>
  </r>
  <r>
    <x v="485"/>
    <x v="45"/>
    <x v="1"/>
    <m/>
    <n v="55687"/>
    <m/>
    <n v="55687"/>
    <m/>
  </r>
  <r>
    <x v="485"/>
    <x v="24"/>
    <x v="3"/>
    <m/>
    <n v="34265"/>
    <m/>
    <n v="34265"/>
    <m/>
  </r>
  <r>
    <x v="485"/>
    <x v="24"/>
    <x v="4"/>
    <m/>
    <n v="14600"/>
    <m/>
    <n v="14600"/>
    <m/>
  </r>
  <r>
    <x v="485"/>
    <x v="24"/>
    <x v="4"/>
    <m/>
    <n v="6665"/>
    <m/>
    <n v="6665"/>
    <m/>
  </r>
  <r>
    <x v="485"/>
    <x v="24"/>
    <x v="4"/>
    <m/>
    <n v="52800"/>
    <m/>
    <n v="52800"/>
    <m/>
  </r>
  <r>
    <x v="486"/>
    <x v="48"/>
    <x v="4"/>
    <m/>
    <n v="4300"/>
    <m/>
    <n v="4300"/>
    <m/>
  </r>
  <r>
    <x v="486"/>
    <x v="24"/>
    <x v="4"/>
    <m/>
    <n v="80000"/>
    <m/>
    <n v="80000"/>
    <m/>
  </r>
  <r>
    <x v="486"/>
    <x v="45"/>
    <x v="6"/>
    <m/>
    <m/>
    <n v="50000"/>
    <n v="-50000"/>
    <m/>
  </r>
  <r>
    <x v="487"/>
    <x v="45"/>
    <x v="6"/>
    <m/>
    <n v="3154"/>
    <m/>
    <n v="3154"/>
    <m/>
  </r>
  <r>
    <x v="487"/>
    <x v="45"/>
    <x v="6"/>
    <m/>
    <n v="4846"/>
    <m/>
    <n v="4846"/>
    <m/>
  </r>
  <r>
    <x v="487"/>
    <x v="24"/>
    <x v="6"/>
    <m/>
    <n v="9090"/>
    <m/>
    <n v="9090"/>
    <m/>
  </r>
  <r>
    <x v="487"/>
    <x v="45"/>
    <x v="6"/>
    <m/>
    <n v="11775"/>
    <m/>
    <n v="11775"/>
    <m/>
  </r>
  <r>
    <x v="487"/>
    <x v="24"/>
    <x v="6"/>
    <m/>
    <n v="13142"/>
    <m/>
    <n v="13142"/>
    <m/>
  </r>
  <r>
    <x v="487"/>
    <x v="54"/>
    <x v="4"/>
    <m/>
    <n v="9600"/>
    <m/>
    <n v="9600"/>
    <m/>
  </r>
  <r>
    <x v="487"/>
    <x v="24"/>
    <x v="5"/>
    <m/>
    <n v="2549"/>
    <m/>
    <n v="2549"/>
    <m/>
  </r>
  <r>
    <x v="487"/>
    <x v="24"/>
    <x v="5"/>
    <m/>
    <n v="103104"/>
    <m/>
    <n v="103104"/>
    <m/>
  </r>
  <r>
    <x v="487"/>
    <x v="50"/>
    <x v="7"/>
    <m/>
    <n v="15000"/>
    <m/>
    <n v="15000"/>
    <m/>
  </r>
  <r>
    <x v="487"/>
    <x v="54"/>
    <x v="1"/>
    <m/>
    <n v="32000"/>
    <m/>
    <n v="32000"/>
    <m/>
  </r>
  <r>
    <x v="488"/>
    <x v="54"/>
    <x v="1"/>
    <m/>
    <n v="32000"/>
    <m/>
    <n v="32000"/>
    <m/>
  </r>
  <r>
    <x v="488"/>
    <x v="54"/>
    <x v="1"/>
    <m/>
    <n v="20544"/>
    <m/>
    <n v="20544"/>
    <m/>
  </r>
  <r>
    <x v="489"/>
    <x v="54"/>
    <x v="4"/>
    <m/>
    <n v="26700"/>
    <m/>
    <n v="26700"/>
    <m/>
  </r>
  <r>
    <x v="489"/>
    <x v="53"/>
    <x v="3"/>
    <m/>
    <m/>
    <n v="50000"/>
    <n v="-50000"/>
    <s v="Two cheques amounting rs 25000 each given to Tube traders this payment , rec from total adeel as hyundai advance rec dte 16-7-19"/>
  </r>
  <r>
    <x v="489"/>
    <x v="54"/>
    <x v="1"/>
    <m/>
    <n v="81000"/>
    <m/>
    <n v="81000"/>
    <m/>
  </r>
  <r>
    <x v="489"/>
    <x v="24"/>
    <x v="5"/>
    <m/>
    <n v="113298"/>
    <m/>
    <n v="113298"/>
    <m/>
  </r>
  <r>
    <x v="489"/>
    <x v="54"/>
    <x v="1"/>
    <m/>
    <m/>
    <n v="170644"/>
    <n v="-170644"/>
    <s v="This payment received form total adeel "/>
  </r>
  <r>
    <x v="489"/>
    <x v="24"/>
    <x v="1"/>
    <m/>
    <m/>
    <n v="18333"/>
    <n v="-18333"/>
    <m/>
  </r>
  <r>
    <x v="489"/>
    <x v="45"/>
    <x v="1"/>
    <m/>
    <m/>
    <n v="111023"/>
    <n v="-111023"/>
    <s v="as hyundai advance chq amount 300000"/>
  </r>
  <r>
    <x v="490"/>
    <x v="55"/>
    <x v="2"/>
    <m/>
    <n v="15712"/>
    <m/>
    <n v="15712"/>
    <m/>
  </r>
  <r>
    <x v="491"/>
    <x v="40"/>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5"/>
    <x v="6"/>
    <m/>
    <m/>
    <n v="816250"/>
    <n v="-816250"/>
    <s v="This payment received from total as IPC 5 food court chq received total amount rs 1350,000 "/>
  </r>
  <r>
    <x v="493"/>
    <x v="24"/>
    <x v="4"/>
    <m/>
    <n v="25600"/>
    <m/>
    <n v="25600"/>
    <m/>
  </r>
  <r>
    <x v="493"/>
    <x v="45"/>
    <x v="4"/>
    <m/>
    <n v="28500"/>
    <m/>
    <n v="28500"/>
    <m/>
  </r>
  <r>
    <x v="493"/>
    <x v="54"/>
    <x v="1"/>
    <m/>
    <n v="5100"/>
    <m/>
    <n v="5100"/>
    <m/>
  </r>
  <r>
    <x v="494"/>
    <x v="45"/>
    <x v="7"/>
    <m/>
    <n v="137898"/>
    <m/>
    <n v="137898"/>
    <m/>
  </r>
  <r>
    <x v="495"/>
    <x v="24"/>
    <x v="5"/>
    <m/>
    <n v="198234"/>
    <m/>
    <n v="198234"/>
    <m/>
  </r>
  <r>
    <x v="495"/>
    <x v="24"/>
    <x v="6"/>
    <m/>
    <n v="1344"/>
    <m/>
    <n v="1344"/>
    <m/>
  </r>
  <r>
    <x v="495"/>
    <x v="24"/>
    <x v="6"/>
    <m/>
    <n v="3395"/>
    <m/>
    <n v="3395"/>
    <s v="smc office"/>
  </r>
  <r>
    <x v="495"/>
    <x v="52"/>
    <x v="6"/>
    <m/>
    <n v="755"/>
    <m/>
    <n v="755"/>
    <m/>
  </r>
  <r>
    <x v="495"/>
    <x v="24"/>
    <x v="6"/>
    <m/>
    <n v="1614"/>
    <m/>
    <n v="1614"/>
    <m/>
  </r>
  <r>
    <x v="495"/>
    <x v="39"/>
    <x v="6"/>
    <m/>
    <n v="8402"/>
    <m/>
    <n v="8402"/>
    <m/>
  </r>
  <r>
    <x v="495"/>
    <x v="24"/>
    <x v="6"/>
    <m/>
    <n v="2706"/>
    <m/>
    <n v="2706"/>
    <m/>
  </r>
  <r>
    <x v="495"/>
    <x v="24"/>
    <x v="6"/>
    <m/>
    <n v="4059"/>
    <m/>
    <n v="4059"/>
    <m/>
  </r>
  <r>
    <x v="495"/>
    <x v="45"/>
    <x v="6"/>
    <m/>
    <n v="103903"/>
    <m/>
    <n v="103903"/>
    <m/>
  </r>
  <r>
    <x v="495"/>
    <x v="24"/>
    <x v="6"/>
    <m/>
    <n v="6048"/>
    <m/>
    <n v="6048"/>
    <m/>
  </r>
  <r>
    <x v="495"/>
    <x v="24"/>
    <x v="6"/>
    <m/>
    <n v="204327"/>
    <m/>
    <n v="204327"/>
    <m/>
  </r>
  <r>
    <x v="495"/>
    <x v="24"/>
    <x v="6"/>
    <m/>
    <n v="2707"/>
    <m/>
    <n v="2707"/>
    <m/>
  </r>
  <r>
    <x v="495"/>
    <x v="50"/>
    <x v="7"/>
    <m/>
    <m/>
    <n v="230000"/>
    <n v="-230000"/>
    <m/>
  </r>
  <r>
    <x v="495"/>
    <x v="45"/>
    <x v="7"/>
    <m/>
    <m/>
    <n v="85000"/>
    <n v="-85000"/>
    <s v="dib chq 02009154 rs 315,000 6-8-19"/>
  </r>
  <r>
    <x v="496"/>
    <x v="24"/>
    <x v="5"/>
    <m/>
    <n v="86214"/>
    <m/>
    <n v="86214"/>
    <m/>
  </r>
  <r>
    <x v="497"/>
    <x v="45"/>
    <x v="1"/>
    <m/>
    <n v="58875"/>
    <m/>
    <n v="58875"/>
    <m/>
  </r>
  <r>
    <x v="498"/>
    <x v="24"/>
    <x v="4"/>
    <m/>
    <n v="38400"/>
    <m/>
    <n v="38400"/>
    <m/>
  </r>
  <r>
    <x v="499"/>
    <x v="24"/>
    <x v="5"/>
    <m/>
    <m/>
    <n v="403500"/>
    <n v="-403500"/>
    <s v="This chq received from adeel total as unilever full and final payment chq amount 403500"/>
  </r>
  <r>
    <x v="499"/>
    <x v="45"/>
    <x v="1"/>
    <m/>
    <m/>
    <n v="59345"/>
    <n v="-59345"/>
    <s v="This chq received from adeel total as unilever full and final payment chq amount 59345"/>
  </r>
  <r>
    <x v="499"/>
    <x v="50"/>
    <x v="4"/>
    <m/>
    <n v="18960"/>
    <m/>
    <n v="18960"/>
    <m/>
  </r>
  <r>
    <x v="499"/>
    <x v="48"/>
    <x v="4"/>
    <m/>
    <m/>
    <n v="4300"/>
    <n v="-4300"/>
    <m/>
  </r>
  <r>
    <x v="499"/>
    <x v="24"/>
    <x v="4"/>
    <m/>
    <m/>
    <n v="52889"/>
    <n v="-52889"/>
    <m/>
  </r>
  <r>
    <x v="499"/>
    <x v="54"/>
    <x v="4"/>
    <m/>
    <m/>
    <n v="36300"/>
    <n v="-36300"/>
    <s v="This chq received from adeel total as unilever full and final payment chq amount 100,000"/>
  </r>
  <r>
    <x v="499"/>
    <x v="50"/>
    <x v="4"/>
    <m/>
    <m/>
    <n v="6511"/>
    <n v="-6511"/>
    <m/>
  </r>
  <r>
    <x v="499"/>
    <x v="50"/>
    <x v="4"/>
    <m/>
    <n v="13000"/>
    <m/>
    <n v="13000"/>
    <m/>
  </r>
  <r>
    <x v="499"/>
    <x v="24"/>
    <x v="4"/>
    <m/>
    <n v="3200"/>
    <m/>
    <n v="3200"/>
    <m/>
  </r>
  <r>
    <x v="500"/>
    <x v="56"/>
    <x v="1"/>
    <m/>
    <n v="162425"/>
    <m/>
    <n v="162425"/>
    <m/>
  </r>
  <r>
    <x v="500"/>
    <x v="50"/>
    <x v="7"/>
    <m/>
    <n v="103497"/>
    <m/>
    <n v="103497"/>
    <m/>
  </r>
  <r>
    <x v="500"/>
    <x v="45"/>
    <x v="7"/>
    <m/>
    <n v="7052"/>
    <m/>
    <n v="7052"/>
    <m/>
  </r>
  <r>
    <x v="501"/>
    <x v="56"/>
    <x v="1"/>
    <m/>
    <n v="129340"/>
    <m/>
    <n v="129340"/>
    <m/>
  </r>
  <r>
    <x v="501"/>
    <x v="24"/>
    <x v="6"/>
    <m/>
    <n v="20115"/>
    <m/>
    <n v="20115"/>
    <m/>
  </r>
  <r>
    <x v="501"/>
    <x v="45"/>
    <x v="6"/>
    <m/>
    <n v="1789"/>
    <m/>
    <n v="1789"/>
    <m/>
  </r>
  <r>
    <x v="501"/>
    <x v="45"/>
    <x v="6"/>
    <m/>
    <n v="2174"/>
    <m/>
    <n v="2174"/>
    <m/>
  </r>
  <r>
    <x v="501"/>
    <x v="45"/>
    <x v="6"/>
    <m/>
    <n v="3559"/>
    <m/>
    <n v="3559"/>
    <m/>
  </r>
  <r>
    <x v="501"/>
    <x v="45"/>
    <x v="6"/>
    <m/>
    <n v="19080"/>
    <m/>
    <n v="19080"/>
    <m/>
  </r>
  <r>
    <x v="501"/>
    <x v="24"/>
    <x v="6"/>
    <m/>
    <n v="3408"/>
    <m/>
    <n v="3408"/>
    <m/>
  </r>
  <r>
    <x v="502"/>
    <x v="56"/>
    <x v="1"/>
    <m/>
    <n v="258180"/>
    <m/>
    <n v="258180"/>
    <m/>
  </r>
  <r>
    <x v="502"/>
    <x v="56"/>
    <x v="1"/>
    <m/>
    <n v="65170"/>
    <m/>
    <n v="65170"/>
    <m/>
  </r>
  <r>
    <x v="502"/>
    <x v="56"/>
    <x v="1"/>
    <m/>
    <n v="45027"/>
    <m/>
    <n v="45027"/>
    <m/>
  </r>
  <r>
    <x v="502"/>
    <x v="56"/>
    <x v="1"/>
    <m/>
    <n v="13100"/>
    <m/>
    <n v="13100"/>
    <m/>
  </r>
  <r>
    <x v="502"/>
    <x v="24"/>
    <x v="4"/>
    <m/>
    <n v="27320"/>
    <m/>
    <n v="27320"/>
    <m/>
  </r>
  <r>
    <x v="502"/>
    <x v="45"/>
    <x v="4"/>
    <m/>
    <n v="9600"/>
    <m/>
    <n v="9600"/>
    <m/>
  </r>
  <r>
    <x v="502"/>
    <x v="56"/>
    <x v="7"/>
    <m/>
    <n v="42936"/>
    <m/>
    <n v="42936"/>
    <m/>
  </r>
  <r>
    <x v="502"/>
    <x v="45"/>
    <x v="7"/>
    <m/>
    <n v="54712"/>
    <m/>
    <n v="54712"/>
    <m/>
  </r>
  <r>
    <x v="503"/>
    <x v="45"/>
    <x v="7"/>
    <m/>
    <m/>
    <n v="200000"/>
    <n v="-200000"/>
    <s v="This chq received from my interior shakeel as Khaadi DMTR advane"/>
  </r>
  <r>
    <x v="503"/>
    <x v="50"/>
    <x v="7"/>
    <m/>
    <m/>
    <n v="50000"/>
    <n v="-50000"/>
    <m/>
  </r>
  <r>
    <x v="503"/>
    <x v="50"/>
    <x v="7"/>
    <m/>
    <m/>
    <n v="16000"/>
    <n v="-16000"/>
    <s v="this cash extra paid after SS sheet purchased"/>
  </r>
  <r>
    <x v="504"/>
    <x v="56"/>
    <x v="1"/>
    <m/>
    <n v="10850"/>
    <m/>
    <n v="10850"/>
    <m/>
  </r>
  <r>
    <x v="505"/>
    <x v="56"/>
    <x v="1"/>
    <m/>
    <n v="65170"/>
    <m/>
    <n v="65170"/>
    <m/>
  </r>
  <r>
    <x v="504"/>
    <x v="56"/>
    <x v="1"/>
    <m/>
    <n v="17844"/>
    <m/>
    <n v="17844"/>
    <m/>
  </r>
  <r>
    <x v="500"/>
    <x v="56"/>
    <x v="4"/>
    <m/>
    <n v="6400"/>
    <m/>
    <n v="6400"/>
    <m/>
  </r>
  <r>
    <x v="506"/>
    <x v="24"/>
    <x v="5"/>
    <m/>
    <n v="64879"/>
    <m/>
    <n v="64879"/>
    <m/>
  </r>
  <r>
    <x v="507"/>
    <x v="45"/>
    <x v="6"/>
    <m/>
    <n v="5699"/>
    <m/>
    <n v="5699"/>
    <m/>
  </r>
  <r>
    <x v="507"/>
    <x v="50"/>
    <x v="6"/>
    <m/>
    <n v="22119"/>
    <m/>
    <n v="22119"/>
    <m/>
  </r>
  <r>
    <x v="507"/>
    <x v="24"/>
    <x v="6"/>
    <m/>
    <n v="2259"/>
    <m/>
    <n v="2259"/>
    <m/>
  </r>
  <r>
    <x v="507"/>
    <x v="45"/>
    <x v="6"/>
    <m/>
    <n v="3802"/>
    <m/>
    <n v="3802"/>
    <m/>
  </r>
  <r>
    <x v="507"/>
    <x v="24"/>
    <x v="6"/>
    <m/>
    <n v="7250"/>
    <m/>
    <n v="7250"/>
    <m/>
  </r>
  <r>
    <x v="507"/>
    <x v="57"/>
    <x v="6"/>
    <m/>
    <n v="42521"/>
    <m/>
    <n v="42521"/>
    <m/>
  </r>
  <r>
    <x v="507"/>
    <x v="45"/>
    <x v="6"/>
    <m/>
    <n v="1510"/>
    <m/>
    <n v="1510"/>
    <m/>
  </r>
  <r>
    <x v="507"/>
    <x v="24"/>
    <x v="6"/>
    <m/>
    <n v="1790"/>
    <m/>
    <n v="1790"/>
    <m/>
  </r>
  <r>
    <x v="507"/>
    <x v="24"/>
    <x v="6"/>
    <m/>
    <n v="18596"/>
    <m/>
    <n v="18596"/>
    <m/>
  </r>
  <r>
    <x v="507"/>
    <x v="45"/>
    <x v="6"/>
    <m/>
    <n v="14805"/>
    <m/>
    <n v="14805"/>
    <m/>
  </r>
  <r>
    <x v="507"/>
    <x v="57"/>
    <x v="6"/>
    <m/>
    <n v="10158"/>
    <m/>
    <n v="10158"/>
    <m/>
  </r>
  <r>
    <x v="507"/>
    <x v="52"/>
    <x v="6"/>
    <m/>
    <n v="998"/>
    <m/>
    <n v="998"/>
    <m/>
  </r>
  <r>
    <x v="508"/>
    <x v="56"/>
    <x v="1"/>
    <m/>
    <n v="46332"/>
    <m/>
    <n v="46332"/>
    <m/>
  </r>
  <r>
    <x v="508"/>
    <x v="50"/>
    <x v="1"/>
    <m/>
    <n v="1190"/>
    <m/>
    <n v="1190"/>
    <m/>
  </r>
  <r>
    <x v="508"/>
    <x v="45"/>
    <x v="7"/>
    <m/>
    <n v="7080"/>
    <m/>
    <n v="7080"/>
    <m/>
  </r>
  <r>
    <x v="508"/>
    <x v="50"/>
    <x v="7"/>
    <m/>
    <n v="63900"/>
    <m/>
    <n v="63900"/>
    <m/>
  </r>
  <r>
    <x v="508"/>
    <x v="50"/>
    <x v="7"/>
    <m/>
    <m/>
    <n v="75"/>
    <n v="-75"/>
    <s v="adjust"/>
  </r>
  <r>
    <x v="509"/>
    <x v="45"/>
    <x v="7"/>
    <m/>
    <m/>
    <n v="6742"/>
    <n v="-6742"/>
    <m/>
  </r>
  <r>
    <x v="509"/>
    <x v="50"/>
    <x v="7"/>
    <m/>
    <m/>
    <n v="101322"/>
    <n v="-101322"/>
    <s v="paid thru dib chq 02040734 rs 150,000"/>
  </r>
  <r>
    <x v="509"/>
    <x v="56"/>
    <x v="7"/>
    <m/>
    <m/>
    <n v="42936"/>
    <n v="-42936"/>
    <s v="."/>
  </r>
  <r>
    <x v="510"/>
    <x v="45"/>
    <x v="7"/>
    <m/>
    <n v="16272"/>
    <m/>
    <n v="16272"/>
    <m/>
  </r>
  <r>
    <x v="511"/>
    <x v="24"/>
    <x v="5"/>
    <m/>
    <n v="386932"/>
    <m/>
    <n v="386932"/>
    <m/>
  </r>
  <r>
    <x v="512"/>
    <x v="50"/>
    <x v="4"/>
    <m/>
    <n v="13000"/>
    <m/>
    <n v="13000"/>
    <m/>
  </r>
  <r>
    <x v="512"/>
    <x v="24"/>
    <x v="4"/>
    <m/>
    <n v="10700"/>
    <m/>
    <n v="10700"/>
    <m/>
  </r>
  <r>
    <x v="512"/>
    <x v="24"/>
    <x v="4"/>
    <m/>
    <n v="65221"/>
    <m/>
    <n v="65221"/>
    <m/>
  </r>
  <r>
    <x v="512"/>
    <x v="24"/>
    <x v="4"/>
    <m/>
    <n v="92400"/>
    <m/>
    <n v="92400"/>
    <m/>
  </r>
  <r>
    <x v="512"/>
    <x v="24"/>
    <x v="4"/>
    <m/>
    <n v="61600"/>
    <m/>
    <n v="61600"/>
    <m/>
  </r>
  <r>
    <x v="513"/>
    <x v="45"/>
    <x v="6"/>
    <m/>
    <n v="49612"/>
    <m/>
    <n v="49612"/>
    <s v="This bill is not scrutized"/>
  </r>
  <r>
    <x v="513"/>
    <x v="24"/>
    <x v="6"/>
    <m/>
    <n v="7099"/>
    <m/>
    <n v="7099"/>
    <m/>
  </r>
  <r>
    <x v="513"/>
    <x v="24"/>
    <x v="6"/>
    <m/>
    <n v="17180"/>
    <m/>
    <n v="17180"/>
    <m/>
  </r>
  <r>
    <x v="513"/>
    <x v="45"/>
    <x v="6"/>
    <m/>
    <n v="150448"/>
    <m/>
    <n v="150448"/>
    <m/>
  </r>
  <r>
    <x v="513"/>
    <x v="45"/>
    <x v="6"/>
    <m/>
    <n v="7570"/>
    <m/>
    <n v="7570"/>
    <m/>
  </r>
  <r>
    <x v="513"/>
    <x v="24"/>
    <x v="6"/>
    <m/>
    <n v="7422"/>
    <m/>
    <n v="7422"/>
    <m/>
  </r>
  <r>
    <x v="513"/>
    <x v="45"/>
    <x v="6"/>
    <m/>
    <n v="25000"/>
    <m/>
    <n v="25000"/>
    <m/>
  </r>
  <r>
    <x v="514"/>
    <x v="56"/>
    <x v="1"/>
    <m/>
    <m/>
    <n v="500000"/>
    <n v="-500000"/>
    <s v="received against Eye ward jpmc bill (This chq given to kaytess in khaadi dmtr insulation deal)"/>
  </r>
  <r>
    <x v="514"/>
    <x v="50"/>
    <x v="4"/>
    <m/>
    <m/>
    <n v="38449"/>
    <n v="-38449"/>
    <m/>
  </r>
  <r>
    <x v="514"/>
    <x v="24"/>
    <x v="4"/>
    <m/>
    <m/>
    <n v="245551"/>
    <n v="-245551"/>
    <m/>
  </r>
  <r>
    <x v="514"/>
    <x v="45"/>
    <x v="4"/>
    <m/>
    <m/>
    <n v="9600"/>
    <n v="-9600"/>
    <s v="received against Eye ward jpmc bill (This chq given to iqbal sons)"/>
  </r>
  <r>
    <x v="514"/>
    <x v="56"/>
    <x v="4"/>
    <m/>
    <m/>
    <n v="6400"/>
    <n v="-6400"/>
    <m/>
  </r>
  <r>
    <x v="514"/>
    <x v="50"/>
    <x v="2"/>
    <m/>
    <n v="158880"/>
    <m/>
    <n v="158880"/>
    <m/>
  </r>
  <r>
    <x v="514"/>
    <x v="50"/>
    <x v="2"/>
    <m/>
    <m/>
    <n v="443"/>
    <n v="-443"/>
    <s v="adjust"/>
  </r>
  <r>
    <x v="515"/>
    <x v="58"/>
    <x v="1"/>
    <m/>
    <n v="2500"/>
    <m/>
    <n v="2500"/>
    <m/>
  </r>
  <r>
    <x v="515"/>
    <x v="58"/>
    <x v="1"/>
    <m/>
    <n v="3450"/>
    <m/>
    <n v="3450"/>
    <m/>
  </r>
  <r>
    <x v="515"/>
    <x v="24"/>
    <x v="5"/>
    <m/>
    <n v="154606"/>
    <m/>
    <n v="154606"/>
    <m/>
  </r>
  <r>
    <x v="515"/>
    <x v="24"/>
    <x v="5"/>
    <m/>
    <n v="43839"/>
    <m/>
    <n v="43839"/>
    <m/>
  </r>
  <r>
    <x v="515"/>
    <x v="50"/>
    <x v="7"/>
    <m/>
    <n v="22656"/>
    <m/>
    <n v="22656"/>
    <m/>
  </r>
  <r>
    <x v="515"/>
    <x v="45"/>
    <x v="7"/>
    <m/>
    <n v="71887"/>
    <m/>
    <n v="71887"/>
    <m/>
  </r>
  <r>
    <x v="515"/>
    <x v="45"/>
    <x v="7"/>
    <m/>
    <n v="114000"/>
    <m/>
    <n v="114000"/>
    <m/>
  </r>
  <r>
    <x v="515"/>
    <x v="48"/>
    <x v="7"/>
    <m/>
    <n v="10278"/>
    <m/>
    <n v="10278"/>
    <m/>
  </r>
  <r>
    <x v="515"/>
    <x v="24"/>
    <x v="7"/>
    <m/>
    <n v="14000"/>
    <m/>
    <n v="14000"/>
    <m/>
  </r>
  <r>
    <x v="515"/>
    <x v="45"/>
    <x v="7"/>
    <m/>
    <m/>
    <n v="100000"/>
    <n v="-100000"/>
    <m/>
  </r>
  <r>
    <x v="515"/>
    <x v="50"/>
    <x v="2"/>
    <m/>
    <m/>
    <n v="158880"/>
    <n v="-158880"/>
    <s v="received final payment against ipc 43 chq given to islamuddin"/>
  </r>
  <r>
    <x v="516"/>
    <x v="45"/>
    <x v="6"/>
    <m/>
    <n v="23543"/>
    <m/>
    <n v="23543"/>
    <m/>
  </r>
  <r>
    <x v="517"/>
    <x v="58"/>
    <x v="6"/>
    <m/>
    <n v="41183"/>
    <m/>
    <n v="41183"/>
    <m/>
  </r>
  <r>
    <x v="517"/>
    <x v="58"/>
    <x v="6"/>
    <m/>
    <n v="58230"/>
    <m/>
    <n v="58230"/>
    <m/>
  </r>
  <r>
    <x v="517"/>
    <x v="58"/>
    <x v="6"/>
    <m/>
    <n v="2926"/>
    <m/>
    <n v="2926"/>
    <m/>
  </r>
  <r>
    <x v="517"/>
    <x v="24"/>
    <x v="6"/>
    <m/>
    <n v="17270"/>
    <m/>
    <n v="17270"/>
    <m/>
  </r>
  <r>
    <x v="517"/>
    <x v="45"/>
    <x v="6"/>
    <m/>
    <n v="15882"/>
    <m/>
    <n v="15882"/>
    <m/>
  </r>
  <r>
    <x v="517"/>
    <x v="45"/>
    <x v="6"/>
    <m/>
    <n v="21770"/>
    <m/>
    <n v="21770"/>
    <m/>
  </r>
  <r>
    <x v="517"/>
    <x v="45"/>
    <x v="6"/>
    <m/>
    <n v="3427"/>
    <m/>
    <n v="3427"/>
    <m/>
  </r>
  <r>
    <x v="517"/>
    <x v="24"/>
    <x v="6"/>
    <m/>
    <n v="3296"/>
    <m/>
    <n v="3296"/>
    <m/>
  </r>
  <r>
    <x v="517"/>
    <x v="24"/>
    <x v="6"/>
    <m/>
    <n v="20063"/>
    <m/>
    <n v="20063"/>
    <m/>
  </r>
  <r>
    <x v="517"/>
    <x v="45"/>
    <x v="6"/>
    <m/>
    <n v="60884"/>
    <m/>
    <n v="60884"/>
    <m/>
  </r>
  <r>
    <x v="517"/>
    <x v="24"/>
    <x v="4"/>
    <m/>
    <n v="92400"/>
    <m/>
    <n v="92400"/>
    <m/>
  </r>
  <r>
    <x v="517"/>
    <x v="50"/>
    <x v="1"/>
    <m/>
    <n v="3498"/>
    <m/>
    <n v="3498"/>
    <m/>
  </r>
  <r>
    <x v="517"/>
    <x v="24"/>
    <x v="3"/>
    <m/>
    <n v="31827"/>
    <m/>
    <n v="31827"/>
    <m/>
  </r>
  <r>
    <x v="518"/>
    <x v="45"/>
    <x v="6"/>
    <m/>
    <n v="1900"/>
    <m/>
    <n v="1900"/>
    <m/>
  </r>
  <r>
    <x v="518"/>
    <x v="45"/>
    <x v="6"/>
    <m/>
    <n v="1560"/>
    <m/>
    <n v="1560"/>
    <m/>
  </r>
  <r>
    <x v="518"/>
    <x v="58"/>
    <x v="6"/>
    <m/>
    <n v="8354"/>
    <m/>
    <n v="8354"/>
    <m/>
  </r>
  <r>
    <x v="518"/>
    <x v="45"/>
    <x v="6"/>
    <m/>
    <n v="16142"/>
    <m/>
    <n v="16142"/>
    <m/>
  </r>
  <r>
    <x v="518"/>
    <x v="58"/>
    <x v="6"/>
    <m/>
    <n v="12115"/>
    <m/>
    <n v="12115"/>
    <m/>
  </r>
  <r>
    <x v="518"/>
    <x v="58"/>
    <x v="6"/>
    <m/>
    <n v="18371"/>
    <m/>
    <n v="18371"/>
    <m/>
  </r>
  <r>
    <x v="518"/>
    <x v="58"/>
    <x v="6"/>
    <m/>
    <n v="2706"/>
    <m/>
    <n v="2706"/>
    <m/>
  </r>
  <r>
    <x v="518"/>
    <x v="58"/>
    <x v="6"/>
    <m/>
    <n v="6442"/>
    <m/>
    <n v="6442"/>
    <m/>
  </r>
  <r>
    <x v="519"/>
    <x v="24"/>
    <x v="4"/>
    <m/>
    <m/>
    <n v="230890"/>
    <n v="-230890"/>
    <s v="received from total adeel against Ideas Atrium mall deal rec date 23-12-19"/>
  </r>
  <r>
    <x v="519"/>
    <x v="24"/>
    <x v="4"/>
    <m/>
    <m/>
    <n v="19110"/>
    <n v="-19110"/>
    <s v="received from total adeel against Ideas Atrium mall deal rec date 23-12-19"/>
  </r>
  <r>
    <x v="519"/>
    <x v="24"/>
    <x v="5"/>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7"/>
    <m/>
    <m/>
    <n v="10278"/>
    <n v="-10278"/>
    <s v="adjust"/>
  </r>
  <r>
    <x v="519"/>
    <x v="50"/>
    <x v="7"/>
    <m/>
    <m/>
    <n v="22656"/>
    <n v="-22656"/>
    <s v="adjust"/>
  </r>
  <r>
    <x v="519"/>
    <x v="24"/>
    <x v="7"/>
    <m/>
    <m/>
    <n v="14000"/>
    <n v="-14000"/>
    <s v="adjust"/>
  </r>
  <r>
    <x v="519"/>
    <x v="45"/>
    <x v="7"/>
    <m/>
    <m/>
    <n v="102159"/>
    <n v="-102159"/>
    <s v="adjust"/>
  </r>
  <r>
    <x v="520"/>
    <x v="24"/>
    <x v="6"/>
    <m/>
    <n v="21120"/>
    <m/>
    <n v="21120"/>
    <m/>
  </r>
  <r>
    <x v="521"/>
    <x v="24"/>
    <x v="4"/>
    <m/>
    <n v="31200"/>
    <m/>
    <n v="31200"/>
    <m/>
  </r>
  <r>
    <x v="521"/>
    <x v="24"/>
    <x v="4"/>
    <m/>
    <n v="92400"/>
    <m/>
    <n v="92400"/>
    <m/>
  </r>
  <r>
    <x v="522"/>
    <x v="56"/>
    <x v="1"/>
    <m/>
    <m/>
    <n v="200000"/>
    <n v="-200000"/>
    <s v="received against total construction JPMC ipc 6 and ipc 44 "/>
  </r>
  <r>
    <x v="523"/>
    <x v="24"/>
    <x v="4"/>
    <m/>
    <n v="26000"/>
    <m/>
    <n v="26000"/>
    <m/>
  </r>
  <r>
    <x v="524"/>
    <x v="58"/>
    <x v="6"/>
    <m/>
    <n v="3960"/>
    <m/>
    <n v="3960"/>
    <m/>
  </r>
  <r>
    <x v="524"/>
    <x v="45"/>
    <x v="6"/>
    <m/>
    <n v="11472"/>
    <m/>
    <n v="11472"/>
    <m/>
  </r>
  <r>
    <x v="524"/>
    <x v="45"/>
    <x v="6"/>
    <m/>
    <n v="7192"/>
    <m/>
    <n v="7192"/>
    <m/>
  </r>
  <r>
    <x v="524"/>
    <x v="52"/>
    <x v="6"/>
    <m/>
    <n v="6222"/>
    <m/>
    <n v="6222"/>
    <m/>
  </r>
  <r>
    <x v="524"/>
    <x v="24"/>
    <x v="6"/>
    <m/>
    <n v="501"/>
    <m/>
    <n v="501"/>
    <m/>
  </r>
  <r>
    <x v="524"/>
    <x v="45"/>
    <x v="6"/>
    <m/>
    <n v="10893"/>
    <m/>
    <n v="10893"/>
    <m/>
  </r>
  <r>
    <x v="524"/>
    <x v="58"/>
    <x v="6"/>
    <m/>
    <n v="2510"/>
    <m/>
    <n v="2510"/>
    <m/>
  </r>
  <r>
    <x v="524"/>
    <x v="58"/>
    <x v="6"/>
    <m/>
    <n v="2244"/>
    <m/>
    <n v="2244"/>
    <m/>
  </r>
  <r>
    <x v="524"/>
    <x v="45"/>
    <x v="6"/>
    <m/>
    <n v="57342"/>
    <m/>
    <n v="57342"/>
    <m/>
  </r>
  <r>
    <x v="524"/>
    <x v="24"/>
    <x v="6"/>
    <m/>
    <n v="96824"/>
    <m/>
    <n v="96824"/>
    <m/>
  </r>
  <r>
    <x v="524"/>
    <x v="45"/>
    <x v="6"/>
    <m/>
    <n v="10548"/>
    <m/>
    <n v="10548"/>
    <m/>
  </r>
  <r>
    <x v="524"/>
    <x v="45"/>
    <x v="6"/>
    <m/>
    <n v="106146"/>
    <m/>
    <n v="106146"/>
    <m/>
  </r>
  <r>
    <x v="524"/>
    <x v="24"/>
    <x v="6"/>
    <m/>
    <n v="7356"/>
    <m/>
    <n v="7356"/>
    <m/>
  </r>
  <r>
    <x v="524"/>
    <x v="24"/>
    <x v="6"/>
    <m/>
    <n v="3422"/>
    <m/>
    <n v="3422"/>
    <m/>
  </r>
  <r>
    <x v="525"/>
    <x v="59"/>
    <x v="1"/>
    <m/>
    <n v="2980"/>
    <m/>
    <n v="2980"/>
    <m/>
  </r>
  <r>
    <x v="525"/>
    <x v="24"/>
    <x v="4"/>
    <m/>
    <n v="98175"/>
    <m/>
    <n v="98175"/>
    <m/>
  </r>
  <r>
    <x v="525"/>
    <x v="60"/>
    <x v="1"/>
    <m/>
    <n v="5831"/>
    <m/>
    <n v="5831"/>
    <m/>
  </r>
  <r>
    <x v="525"/>
    <x v="59"/>
    <x v="1"/>
    <m/>
    <n v="1546"/>
    <m/>
    <n v="1546"/>
    <m/>
  </r>
  <r>
    <x v="526"/>
    <x v="45"/>
    <x v="6"/>
    <m/>
    <m/>
    <n v="289763"/>
    <n v="-289763"/>
    <s v="sales return"/>
  </r>
  <r>
    <x v="526"/>
    <x v="60"/>
    <x v="4"/>
    <m/>
    <n v="3200"/>
    <m/>
    <n v="3200"/>
    <m/>
  </r>
  <r>
    <x v="527"/>
    <x v="59"/>
    <x v="4"/>
    <m/>
    <n v="28565"/>
    <m/>
    <n v="28565"/>
    <s v="total bill amount 57130"/>
  </r>
  <r>
    <x v="527"/>
    <x v="60"/>
    <x v="4"/>
    <m/>
    <n v="28565"/>
    <m/>
    <n v="28565"/>
    <s v="total bill amount 57130"/>
  </r>
  <r>
    <x v="528"/>
    <x v="60"/>
    <x v="7"/>
    <m/>
    <n v="79080"/>
    <m/>
    <n v="79080"/>
    <m/>
  </r>
  <r>
    <x v="529"/>
    <x v="59"/>
    <x v="4"/>
    <m/>
    <m/>
    <n v="28565"/>
    <n v="-28565"/>
    <m/>
  </r>
  <r>
    <x v="529"/>
    <x v="60"/>
    <x v="4"/>
    <m/>
    <m/>
    <n v="31765"/>
    <n v="-31765"/>
    <m/>
  </r>
  <r>
    <x v="529"/>
    <x v="24"/>
    <x v="4"/>
    <m/>
    <m/>
    <n v="198070"/>
    <n v="-198070"/>
    <m/>
  </r>
  <r>
    <x v="529"/>
    <x v="59"/>
    <x v="4"/>
    <m/>
    <m/>
    <n v="20800"/>
    <n v="-20800"/>
    <s v="Chq paid to Iqbal sons  this cheuq received from Total jpmc ipc 44 payment received on 11-2-20  chq amount 300,000"/>
  </r>
  <r>
    <x v="529"/>
    <x v="61"/>
    <x v="4"/>
    <m/>
    <m/>
    <n v="20800"/>
    <n v="-20800"/>
    <m/>
  </r>
  <r>
    <x v="530"/>
    <x v="59"/>
    <x v="4"/>
    <m/>
    <n v="20800"/>
    <m/>
    <n v="20800"/>
    <m/>
  </r>
  <r>
    <x v="530"/>
    <x v="61"/>
    <x v="4"/>
    <m/>
    <n v="20800"/>
    <m/>
    <n v="20800"/>
    <m/>
  </r>
  <r>
    <x v="530"/>
    <x v="60"/>
    <x v="7"/>
    <m/>
    <m/>
    <n v="80000"/>
    <n v="-80000"/>
    <s v="cash paid"/>
  </r>
  <r>
    <x v="530"/>
    <x v="24"/>
    <x v="4"/>
    <m/>
    <n v="44000"/>
    <m/>
    <n v="44000"/>
    <m/>
  </r>
  <r>
    <x v="530"/>
    <x v="24"/>
    <x v="4"/>
    <m/>
    <n v="88000"/>
    <m/>
    <n v="88000"/>
    <m/>
  </r>
  <r>
    <x v="530"/>
    <x v="24"/>
    <x v="4"/>
    <m/>
    <n v="74980"/>
    <m/>
    <n v="74980"/>
    <m/>
  </r>
  <r>
    <x v="530"/>
    <x v="24"/>
    <x v="4"/>
    <m/>
    <n v="8640"/>
    <m/>
    <n v="8640"/>
    <m/>
  </r>
  <r>
    <x v="531"/>
    <x v="45"/>
    <x v="6"/>
    <m/>
    <n v="7008"/>
    <m/>
    <n v="7008"/>
    <m/>
  </r>
  <r>
    <x v="531"/>
    <x v="60"/>
    <x v="6"/>
    <m/>
    <n v="16116"/>
    <m/>
    <n v="16116"/>
    <m/>
  </r>
  <r>
    <x v="531"/>
    <x v="45"/>
    <x v="6"/>
    <m/>
    <n v="18171"/>
    <m/>
    <n v="18171"/>
    <m/>
  </r>
  <r>
    <x v="531"/>
    <x v="45"/>
    <x v="6"/>
    <m/>
    <n v="12395"/>
    <m/>
    <n v="12395"/>
    <m/>
  </r>
  <r>
    <x v="531"/>
    <x v="24"/>
    <x v="6"/>
    <m/>
    <n v="1465"/>
    <m/>
    <n v="1465"/>
    <m/>
  </r>
  <r>
    <x v="531"/>
    <x v="45"/>
    <x v="6"/>
    <m/>
    <n v="6605"/>
    <m/>
    <n v="6605"/>
    <m/>
  </r>
  <r>
    <x v="531"/>
    <x v="24"/>
    <x v="6"/>
    <m/>
    <n v="26412"/>
    <m/>
    <n v="26412"/>
    <m/>
  </r>
  <r>
    <x v="531"/>
    <x v="60"/>
    <x v="6"/>
    <m/>
    <n v="7845"/>
    <m/>
    <n v="7845"/>
    <m/>
  </r>
  <r>
    <x v="531"/>
    <x v="45"/>
    <x v="6"/>
    <m/>
    <n v="15733"/>
    <m/>
    <n v="15733"/>
    <m/>
  </r>
  <r>
    <x v="531"/>
    <x v="60"/>
    <x v="6"/>
    <m/>
    <n v="40261"/>
    <m/>
    <n v="40261"/>
    <m/>
  </r>
  <r>
    <x v="531"/>
    <x v="24"/>
    <x v="6"/>
    <m/>
    <n v="3718"/>
    <m/>
    <n v="3718"/>
    <m/>
  </r>
  <r>
    <x v="532"/>
    <x v="24"/>
    <x v="5"/>
    <m/>
    <m/>
    <n v="300000"/>
    <n v="-300000"/>
    <s v="Chq paid to Danish intl  this cheuq received from Total jpmc ipc 44 payment received on 11-2-20   chq amount 300,000"/>
  </r>
  <r>
    <x v="532"/>
    <x v="60"/>
    <x v="7"/>
    <m/>
    <n v="920"/>
    <m/>
    <n v="920"/>
    <s v="adjust"/>
  </r>
  <r>
    <x v="532"/>
    <x v="59"/>
    <x v="7"/>
    <m/>
    <n v="115300"/>
    <m/>
    <n v="115300"/>
    <m/>
  </r>
  <r>
    <x v="532"/>
    <x v="62"/>
    <x v="1"/>
    <m/>
    <n v="103471"/>
    <m/>
    <n v="103471"/>
    <m/>
  </r>
  <r>
    <x v="533"/>
    <x v="62"/>
    <x v="3"/>
    <m/>
    <n v="28689"/>
    <m/>
    <n v="28689"/>
    <m/>
  </r>
  <r>
    <x v="533"/>
    <x v="24"/>
    <x v="6"/>
    <m/>
    <n v="45312"/>
    <m/>
    <n v="45312"/>
    <m/>
  </r>
  <r>
    <x v="533"/>
    <x v="58"/>
    <x v="6"/>
    <m/>
    <n v="10590"/>
    <m/>
    <n v="10590"/>
    <m/>
  </r>
  <r>
    <x v="533"/>
    <x v="58"/>
    <x v="6"/>
    <m/>
    <n v="16657"/>
    <m/>
    <n v="16657"/>
    <m/>
  </r>
  <r>
    <x v="533"/>
    <x v="45"/>
    <x v="6"/>
    <m/>
    <n v="4316"/>
    <m/>
    <n v="4316"/>
    <m/>
  </r>
  <r>
    <x v="533"/>
    <x v="24"/>
    <x v="6"/>
    <m/>
    <n v="16407"/>
    <m/>
    <n v="16407"/>
    <m/>
  </r>
  <r>
    <x v="533"/>
    <x v="45"/>
    <x v="6"/>
    <m/>
    <n v="27472"/>
    <m/>
    <n v="27472"/>
    <m/>
  </r>
  <r>
    <x v="533"/>
    <x v="24"/>
    <x v="6"/>
    <m/>
    <n v="7255"/>
    <m/>
    <n v="7255"/>
    <m/>
  </r>
  <r>
    <x v="533"/>
    <x v="45"/>
    <x v="6"/>
    <m/>
    <n v="52622"/>
    <m/>
    <n v="52622"/>
    <m/>
  </r>
  <r>
    <x v="533"/>
    <x v="45"/>
    <x v="6"/>
    <m/>
    <n v="18053"/>
    <m/>
    <n v="18053"/>
    <m/>
  </r>
  <r>
    <x v="533"/>
    <x v="24"/>
    <x v="6"/>
    <m/>
    <n v="4147"/>
    <m/>
    <n v="4147"/>
    <m/>
  </r>
  <r>
    <x v="533"/>
    <x v="45"/>
    <x v="6"/>
    <m/>
    <n v="137612"/>
    <m/>
    <n v="137612"/>
    <m/>
  </r>
  <r>
    <x v="533"/>
    <x v="24"/>
    <x v="6"/>
    <m/>
    <n v="6912"/>
    <m/>
    <n v="6912"/>
    <m/>
  </r>
  <r>
    <x v="533"/>
    <x v="24"/>
    <x v="6"/>
    <m/>
    <n v="13712"/>
    <m/>
    <n v="13712"/>
    <m/>
  </r>
  <r>
    <x v="533"/>
    <x v="58"/>
    <x v="6"/>
    <m/>
    <n v="1150"/>
    <m/>
    <n v="1150"/>
    <m/>
  </r>
  <r>
    <x v="533"/>
    <x v="45"/>
    <x v="6"/>
    <m/>
    <n v="67832"/>
    <m/>
    <n v="67832"/>
    <m/>
  </r>
  <r>
    <x v="533"/>
    <x v="24"/>
    <x v="4"/>
    <m/>
    <n v="49600"/>
    <m/>
    <n v="49600"/>
    <m/>
  </r>
  <r>
    <x v="534"/>
    <x v="24"/>
    <x v="4"/>
    <m/>
    <n v="102000"/>
    <m/>
    <n v="102000"/>
    <m/>
  </r>
  <r>
    <x v="534"/>
    <x v="24"/>
    <x v="4"/>
    <m/>
    <n v="31200"/>
    <m/>
    <n v="31200"/>
    <m/>
  </r>
  <r>
    <x v="535"/>
    <x v="50"/>
    <x v="0"/>
    <m/>
    <m/>
    <n v="71000"/>
    <n v="-71000"/>
    <s v="cash paid"/>
  </r>
  <r>
    <x v="536"/>
    <x v="60"/>
    <x v="7"/>
    <m/>
    <n v="32240"/>
    <m/>
    <n v="32240"/>
    <m/>
  </r>
  <r>
    <x v="536"/>
    <x v="59"/>
    <x v="7"/>
    <m/>
    <n v="5640"/>
    <m/>
    <n v="5640"/>
    <m/>
  </r>
  <r>
    <x v="536"/>
    <x v="59"/>
    <x v="7"/>
    <m/>
    <m/>
    <n v="50000"/>
    <n v="-50000"/>
    <s v="cash paid"/>
  </r>
  <r>
    <x v="537"/>
    <x v="62"/>
    <x v="1"/>
    <m/>
    <n v="16081"/>
    <m/>
    <n v="16081"/>
    <m/>
  </r>
  <r>
    <x v="538"/>
    <x v="50"/>
    <x v="6"/>
    <m/>
    <m/>
    <n v="22119"/>
    <n v="-22119"/>
    <m/>
  </r>
  <r>
    <x v="538"/>
    <x v="57"/>
    <x v="6"/>
    <m/>
    <m/>
    <n v="52679"/>
    <n v="-52679"/>
    <m/>
  </r>
  <r>
    <x v="538"/>
    <x v="60"/>
    <x v="6"/>
    <m/>
    <m/>
    <n v="64222"/>
    <n v="-64222"/>
    <s v="paid thru MCB chq 1765307165 amount rs 300,000"/>
  </r>
  <r>
    <x v="538"/>
    <x v="52"/>
    <x v="6"/>
    <m/>
    <m/>
    <n v="10000"/>
    <n v="-10000"/>
    <m/>
  </r>
  <r>
    <x v="538"/>
    <x v="45"/>
    <x v="6"/>
    <m/>
    <m/>
    <n v="150980"/>
    <n v="-150980"/>
    <m/>
  </r>
  <r>
    <x v="538"/>
    <x v="58"/>
    <x v="6"/>
    <m/>
    <m/>
    <n v="187438"/>
    <n v="-187438"/>
    <m/>
  </r>
  <r>
    <x v="538"/>
    <x v="39"/>
    <x v="6"/>
    <m/>
    <m/>
    <n v="8402"/>
    <n v="-8402"/>
    <s v="paid thru MCB chq 1765307166 amount 200,000"/>
  </r>
  <r>
    <x v="538"/>
    <x v="24"/>
    <x v="6"/>
    <m/>
    <m/>
    <n v="4160"/>
    <n v="-4160"/>
    <m/>
  </r>
  <r>
    <x v="539"/>
    <x v="24"/>
    <x v="4"/>
    <m/>
    <n v="21000"/>
    <m/>
    <n v="21000"/>
    <m/>
  </r>
  <r>
    <x v="540"/>
    <x v="24"/>
    <x v="4"/>
    <m/>
    <n v="104200"/>
    <m/>
    <n v="104200"/>
    <m/>
  </r>
  <r>
    <x v="541"/>
    <x v="24"/>
    <x v="4"/>
    <m/>
    <n v="58700"/>
    <m/>
    <n v="58700"/>
    <m/>
  </r>
  <r>
    <x v="542"/>
    <x v="24"/>
    <x v="4"/>
    <m/>
    <n v="61600"/>
    <m/>
    <n v="61600"/>
    <m/>
  </r>
  <r>
    <x v="543"/>
    <x v="62"/>
    <x v="4"/>
    <m/>
    <n v="19350"/>
    <m/>
    <n v="19350"/>
    <m/>
  </r>
  <r>
    <x v="543"/>
    <x v="62"/>
    <x v="1"/>
    <m/>
    <n v="4500"/>
    <m/>
    <n v="4500"/>
    <m/>
  </r>
  <r>
    <x v="543"/>
    <x v="24"/>
    <x v="5"/>
    <m/>
    <n v="91193"/>
    <m/>
    <n v="91193"/>
    <m/>
  </r>
  <r>
    <x v="544"/>
    <x v="62"/>
    <x v="1"/>
    <m/>
    <m/>
    <n v="100000"/>
    <n v="-100000"/>
    <m/>
  </r>
  <r>
    <x v="543"/>
    <x v="58"/>
    <x v="1"/>
    <m/>
    <m/>
    <n v="5950"/>
    <n v="-5950"/>
    <s v="This payment received from JPMC food court"/>
  </r>
  <r>
    <x v="543"/>
    <x v="56"/>
    <x v="1"/>
    <m/>
    <m/>
    <n v="44050"/>
    <n v="-44050"/>
    <m/>
  </r>
  <r>
    <x v="543"/>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4"/>
    <x v="4"/>
    <m/>
    <m/>
    <n v="100000"/>
    <n v="-100000"/>
    <s v="This payment received from JPMC food court"/>
  </r>
  <r>
    <x v="544"/>
    <x v="24"/>
    <x v="4"/>
    <m/>
    <n v="55000"/>
    <m/>
    <n v="55000"/>
    <m/>
  </r>
  <r>
    <x v="544"/>
    <x v="24"/>
    <x v="4"/>
    <m/>
    <n v="1100"/>
    <m/>
    <n v="1100"/>
    <m/>
  </r>
  <r>
    <x v="544"/>
    <x v="24"/>
    <x v="4"/>
    <m/>
    <m/>
    <n v="12500"/>
    <n v="-12500"/>
    <s v="sales return"/>
  </r>
  <r>
    <x v="544"/>
    <x v="24"/>
    <x v="7"/>
    <m/>
    <n v="14000"/>
    <m/>
    <n v="14000"/>
    <m/>
  </r>
  <r>
    <x v="544"/>
    <x v="60"/>
    <x v="7"/>
    <m/>
    <n v="13200"/>
    <m/>
    <n v="13200"/>
    <m/>
  </r>
  <r>
    <x v="545"/>
    <x v="24"/>
    <x v="4"/>
    <m/>
    <n v="85200"/>
    <m/>
    <n v="85200"/>
    <m/>
  </r>
  <r>
    <x v="545"/>
    <x v="60"/>
    <x v="9"/>
    <m/>
    <n v="44500"/>
    <m/>
    <n v="44500"/>
    <m/>
  </r>
  <r>
    <x v="545"/>
    <x v="24"/>
    <x v="9"/>
    <m/>
    <n v="144000"/>
    <m/>
    <n v="144000"/>
    <m/>
  </r>
  <r>
    <x v="545"/>
    <x v="45"/>
    <x v="9"/>
    <m/>
    <n v="45000"/>
    <m/>
    <n v="45000"/>
    <m/>
  </r>
  <r>
    <x v="546"/>
    <x v="24"/>
    <x v="9"/>
    <m/>
    <m/>
    <n v="100000"/>
    <n v="-100000"/>
    <s v="cash paid"/>
  </r>
  <r>
    <x v="546"/>
    <x v="62"/>
    <x v="4"/>
    <m/>
    <n v="28500"/>
    <m/>
    <n v="28500"/>
    <m/>
  </r>
  <r>
    <x v="547"/>
    <x v="24"/>
    <x v="3"/>
    <m/>
    <m/>
    <n v="1000"/>
    <n v="-1000"/>
    <s v="Return"/>
  </r>
  <r>
    <x v="548"/>
    <x v="24"/>
    <x v="4"/>
    <m/>
    <m/>
    <n v="400000"/>
    <n v="-400000"/>
    <s v="(this chq received from total - jpmc IPC 46  rec date 18-6-20)"/>
  </r>
  <r>
    <x v="548"/>
    <x v="24"/>
    <x v="5"/>
    <m/>
    <m/>
    <n v="300000"/>
    <n v="-300000"/>
    <s v="(this chq received from total - jpmc IPC 46  rec date 18-6-20)"/>
  </r>
  <r>
    <x v="549"/>
    <x v="62"/>
    <x v="1"/>
    <m/>
    <n v="8500"/>
    <m/>
    <n v="8500"/>
    <m/>
  </r>
  <r>
    <x v="548"/>
    <x v="45"/>
    <x v="1"/>
    <m/>
    <n v="14270"/>
    <m/>
    <n v="14270"/>
    <m/>
  </r>
  <r>
    <x v="548"/>
    <x v="59"/>
    <x v="2"/>
    <m/>
    <n v="14629"/>
    <m/>
    <n v="14629"/>
    <m/>
  </r>
  <r>
    <x v="548"/>
    <x v="50"/>
    <x v="2"/>
    <m/>
    <n v="60480"/>
    <m/>
    <n v="60480"/>
    <m/>
  </r>
  <r>
    <x v="548"/>
    <x v="50"/>
    <x v="2"/>
    <m/>
    <n v="13964"/>
    <m/>
    <n v="13964"/>
    <m/>
  </r>
  <r>
    <x v="550"/>
    <x v="45"/>
    <x v="9"/>
    <m/>
    <n v="77700"/>
    <m/>
    <n v="77700"/>
    <m/>
  </r>
  <r>
    <x v="551"/>
    <x v="24"/>
    <x v="4"/>
    <m/>
    <n v="70400"/>
    <m/>
    <n v="70400"/>
    <m/>
  </r>
  <r>
    <x v="552"/>
    <x v="24"/>
    <x v="9"/>
    <m/>
    <n v="148600"/>
    <m/>
    <n v="148600"/>
    <m/>
  </r>
  <r>
    <x v="553"/>
    <x v="60"/>
    <x v="7"/>
    <m/>
    <m/>
    <n v="45440"/>
    <n v="-45440"/>
    <s v="paid thru dib chq 02086951 one chq amount 100,000"/>
  </r>
  <r>
    <x v="553"/>
    <x v="59"/>
    <x v="7"/>
    <m/>
    <m/>
    <n v="54560"/>
    <n v="-54560"/>
    <m/>
  </r>
  <r>
    <x v="553"/>
    <x v="45"/>
    <x v="9"/>
    <m/>
    <m/>
    <n v="77000"/>
    <n v="-77000"/>
    <s v="paid thru dib chq 02086949"/>
  </r>
  <r>
    <x v="553"/>
    <x v="24"/>
    <x v="9"/>
    <m/>
    <m/>
    <n v="148600"/>
    <n v="-148600"/>
    <s v="paid thru dib chq 02086950"/>
  </r>
  <r>
    <x v="554"/>
    <x v="24"/>
    <x v="3"/>
    <m/>
    <n v="5208"/>
    <m/>
    <n v="5208"/>
    <m/>
  </r>
  <r>
    <x v="554"/>
    <x v="24"/>
    <x v="3"/>
    <m/>
    <n v="3418"/>
    <m/>
    <n v="3418"/>
    <m/>
  </r>
  <r>
    <x v="554"/>
    <x v="24"/>
    <x v="1"/>
    <m/>
    <n v="8500"/>
    <m/>
    <n v="8500"/>
    <m/>
  </r>
  <r>
    <x v="555"/>
    <x v="24"/>
    <x v="4"/>
    <m/>
    <m/>
    <n v="200000"/>
    <n v="-200000"/>
    <s v="Received from jpmc ipc 46"/>
  </r>
  <r>
    <x v="555"/>
    <x v="50"/>
    <x v="2"/>
    <m/>
    <m/>
    <n v="74001"/>
    <n v="-74001"/>
    <m/>
  </r>
  <r>
    <x v="555"/>
    <x v="59"/>
    <x v="2"/>
    <m/>
    <m/>
    <n v="14629"/>
    <n v="-14629"/>
    <s v="Received from jpmc ipc 46"/>
  </r>
  <r>
    <x v="555"/>
    <x v="0"/>
    <x v="2"/>
    <m/>
    <m/>
    <n v="443"/>
    <n v="-443"/>
    <m/>
  </r>
  <r>
    <x v="556"/>
    <x v="24"/>
    <x v="6"/>
    <m/>
    <n v="31234"/>
    <m/>
    <n v="31234"/>
    <m/>
  </r>
  <r>
    <x v="556"/>
    <x v="24"/>
    <x v="6"/>
    <m/>
    <n v="101485"/>
    <m/>
    <n v="101485"/>
    <m/>
  </r>
  <r>
    <x v="556"/>
    <x v="24"/>
    <x v="6"/>
    <m/>
    <n v="13024"/>
    <m/>
    <n v="13024"/>
    <m/>
  </r>
  <r>
    <x v="556"/>
    <x v="24"/>
    <x v="6"/>
    <m/>
    <n v="53697"/>
    <m/>
    <n v="53697"/>
    <m/>
  </r>
  <r>
    <x v="556"/>
    <x v="24"/>
    <x v="6"/>
    <m/>
    <n v="20192"/>
    <m/>
    <n v="20192"/>
    <m/>
  </r>
  <r>
    <x v="556"/>
    <x v="24"/>
    <x v="6"/>
    <m/>
    <n v="30732"/>
    <m/>
    <n v="30732"/>
    <m/>
  </r>
  <r>
    <x v="556"/>
    <x v="24"/>
    <x v="6"/>
    <m/>
    <n v="18233"/>
    <m/>
    <n v="18233"/>
    <m/>
  </r>
  <r>
    <x v="556"/>
    <x v="24"/>
    <x v="6"/>
    <m/>
    <n v="5414"/>
    <m/>
    <n v="5414"/>
    <m/>
  </r>
  <r>
    <x v="556"/>
    <x v="24"/>
    <x v="6"/>
    <m/>
    <n v="69763"/>
    <m/>
    <n v="69763"/>
    <m/>
  </r>
  <r>
    <x v="556"/>
    <x v="24"/>
    <x v="6"/>
    <m/>
    <n v="7107"/>
    <m/>
    <n v="7107"/>
    <m/>
  </r>
  <r>
    <x v="556"/>
    <x v="24"/>
    <x v="6"/>
    <m/>
    <m/>
    <n v="15205"/>
    <n v="-15205"/>
    <s v="Sales return"/>
  </r>
  <r>
    <x v="556"/>
    <x v="45"/>
    <x v="6"/>
    <m/>
    <n v="33160"/>
    <m/>
    <n v="33160"/>
    <m/>
  </r>
  <r>
    <x v="556"/>
    <x v="45"/>
    <x v="6"/>
    <m/>
    <n v="3431"/>
    <m/>
    <n v="3431"/>
    <m/>
  </r>
  <r>
    <x v="556"/>
    <x v="45"/>
    <x v="6"/>
    <m/>
    <n v="15621"/>
    <m/>
    <n v="15621"/>
    <m/>
  </r>
  <r>
    <x v="556"/>
    <x v="45"/>
    <x v="6"/>
    <m/>
    <n v="6790"/>
    <m/>
    <n v="6790"/>
    <m/>
  </r>
  <r>
    <x v="556"/>
    <x v="45"/>
    <x v="6"/>
    <m/>
    <n v="3380"/>
    <m/>
    <n v="3380"/>
    <m/>
  </r>
  <r>
    <x v="556"/>
    <x v="45"/>
    <x v="6"/>
    <m/>
    <n v="490"/>
    <m/>
    <n v="490"/>
    <m/>
  </r>
  <r>
    <x v="556"/>
    <x v="45"/>
    <x v="6"/>
    <m/>
    <n v="1418"/>
    <m/>
    <n v="1418"/>
    <m/>
  </r>
  <r>
    <x v="556"/>
    <x v="45"/>
    <x v="6"/>
    <m/>
    <n v="19641"/>
    <m/>
    <n v="19641"/>
    <m/>
  </r>
  <r>
    <x v="556"/>
    <x v="45"/>
    <x v="6"/>
    <m/>
    <n v="14297"/>
    <m/>
    <n v="14297"/>
    <m/>
  </r>
  <r>
    <x v="556"/>
    <x v="45"/>
    <x v="6"/>
    <m/>
    <n v="24978"/>
    <m/>
    <n v="24978"/>
    <m/>
  </r>
  <r>
    <x v="556"/>
    <x v="45"/>
    <x v="6"/>
    <m/>
    <n v="4540"/>
    <m/>
    <n v="4540"/>
    <m/>
  </r>
  <r>
    <x v="556"/>
    <x v="45"/>
    <x v="6"/>
    <m/>
    <n v="14211"/>
    <m/>
    <n v="14211"/>
    <m/>
  </r>
  <r>
    <x v="556"/>
    <x v="58"/>
    <x v="6"/>
    <m/>
    <n v="2620"/>
    <m/>
    <n v="2620"/>
    <m/>
  </r>
  <r>
    <x v="556"/>
    <x v="58"/>
    <x v="6"/>
    <m/>
    <n v="3890"/>
    <m/>
    <n v="3890"/>
    <m/>
  </r>
  <r>
    <x v="556"/>
    <x v="58"/>
    <x v="6"/>
    <m/>
    <n v="2500"/>
    <m/>
    <n v="2500"/>
    <m/>
  </r>
  <r>
    <x v="556"/>
    <x v="52"/>
    <x v="6"/>
    <m/>
    <n v="57195"/>
    <m/>
    <n v="57195"/>
    <m/>
  </r>
  <r>
    <x v="556"/>
    <x v="52"/>
    <x v="6"/>
    <m/>
    <n v="1717"/>
    <m/>
    <n v="1717"/>
    <m/>
  </r>
  <r>
    <x v="556"/>
    <x v="52"/>
    <x v="6"/>
    <m/>
    <n v="1215"/>
    <m/>
    <n v="1215"/>
    <m/>
  </r>
  <r>
    <x v="556"/>
    <x v="52"/>
    <x v="6"/>
    <m/>
    <n v="710"/>
    <m/>
    <n v="710"/>
    <m/>
  </r>
  <r>
    <x v="556"/>
    <x v="52"/>
    <x v="6"/>
    <m/>
    <n v="650"/>
    <m/>
    <n v="650"/>
    <m/>
  </r>
  <r>
    <x v="556"/>
    <x v="52"/>
    <x v="6"/>
    <m/>
    <n v="1340"/>
    <m/>
    <n v="1340"/>
    <m/>
  </r>
  <r>
    <x v="556"/>
    <x v="45"/>
    <x v="6"/>
    <m/>
    <n v="5455"/>
    <m/>
    <n v="5455"/>
    <s v="Sign issue"/>
  </r>
  <r>
    <x v="556"/>
    <x v="45"/>
    <x v="6"/>
    <m/>
    <n v="4056"/>
    <m/>
    <n v="4056"/>
    <s v="Sign issue"/>
  </r>
  <r>
    <x v="556"/>
    <x v="45"/>
    <x v="6"/>
    <m/>
    <n v="23421"/>
    <m/>
    <n v="23421"/>
    <s v="Sign issue"/>
  </r>
  <r>
    <x v="556"/>
    <x v="45"/>
    <x v="6"/>
    <m/>
    <n v="1887"/>
    <m/>
    <n v="1887"/>
    <s v="Sign issue"/>
  </r>
  <r>
    <x v="556"/>
    <x v="45"/>
    <x v="6"/>
    <m/>
    <n v="10816"/>
    <m/>
    <n v="10816"/>
    <s v="Sign issue"/>
  </r>
  <r>
    <x v="556"/>
    <x v="45"/>
    <x v="6"/>
    <m/>
    <n v="1025"/>
    <m/>
    <n v="1025"/>
    <s v="Without reeiving"/>
  </r>
  <r>
    <x v="556"/>
    <x v="45"/>
    <x v="6"/>
    <m/>
    <n v="1200"/>
    <m/>
    <n v="1200"/>
    <s v="Without reeiving"/>
  </r>
  <r>
    <x v="556"/>
    <x v="45"/>
    <x v="6"/>
    <m/>
    <n v="5960"/>
    <m/>
    <n v="5960"/>
    <s v="Without reeiving"/>
  </r>
  <r>
    <x v="556"/>
    <x v="45"/>
    <x v="6"/>
    <m/>
    <n v="8921"/>
    <m/>
    <n v="8921"/>
    <s v="Without reeiving"/>
  </r>
  <r>
    <x v="556"/>
    <x v="45"/>
    <x v="6"/>
    <m/>
    <n v="3148"/>
    <m/>
    <n v="3148"/>
    <s v="Without reeiving"/>
  </r>
  <r>
    <x v="556"/>
    <x v="45"/>
    <x v="6"/>
    <m/>
    <n v="36277"/>
    <m/>
    <n v="36277"/>
    <s v="Without reeiving"/>
  </r>
  <r>
    <x v="556"/>
    <x v="45"/>
    <x v="6"/>
    <m/>
    <n v="247"/>
    <m/>
    <n v="247"/>
    <s v="Without reeiving"/>
  </r>
  <r>
    <x v="557"/>
    <x v="45"/>
    <x v="4"/>
    <m/>
    <n v="13200"/>
    <m/>
    <n v="13200"/>
    <m/>
  </r>
  <r>
    <x v="557"/>
    <x v="62"/>
    <x v="4"/>
    <m/>
    <n v="8660"/>
    <m/>
    <n v="8660"/>
    <m/>
  </r>
  <r>
    <x v="557"/>
    <x v="24"/>
    <x v="4"/>
    <m/>
    <n v="77000"/>
    <m/>
    <n v="77000"/>
    <m/>
  </r>
  <r>
    <x v="557"/>
    <x v="45"/>
    <x v="1"/>
    <m/>
    <n v="6885"/>
    <m/>
    <n v="6885"/>
    <m/>
  </r>
  <r>
    <x v="558"/>
    <x v="24"/>
    <x v="4"/>
    <m/>
    <m/>
    <n v="127115"/>
    <n v="-127115"/>
    <m/>
  </r>
  <r>
    <x v="558"/>
    <x v="45"/>
    <x v="4"/>
    <m/>
    <m/>
    <n v="13200"/>
    <n v="-13200"/>
    <s v="This payment received from JPMC Food Court IPC 08 for the amount Rs 200,000"/>
  </r>
  <r>
    <x v="558"/>
    <x v="62"/>
    <x v="4"/>
    <m/>
    <m/>
    <n v="56510"/>
    <n v="-56510"/>
    <m/>
  </r>
  <r>
    <x v="558"/>
    <x v="24"/>
    <x v="4"/>
    <m/>
    <m/>
    <n v="3175"/>
    <n v="-3175"/>
    <m/>
  </r>
  <r>
    <x v="558"/>
    <x v="52"/>
    <x v="6"/>
    <m/>
    <m/>
    <n v="60802"/>
    <n v="-60802"/>
    <m/>
  </r>
  <r>
    <x v="558"/>
    <x v="58"/>
    <x v="6"/>
    <m/>
    <m/>
    <n v="9010"/>
    <n v="-9010"/>
    <s v="This payment received from JPMC Food Court IPC 08 for the amount Rs 200,000"/>
  </r>
  <r>
    <x v="558"/>
    <x v="45"/>
    <x v="6"/>
    <m/>
    <m/>
    <n v="130188"/>
    <n v="-130188"/>
    <m/>
  </r>
  <r>
    <x v="558"/>
    <x v="45"/>
    <x v="6"/>
    <m/>
    <m/>
    <n v="300000"/>
    <n v="-300000"/>
    <s v="This payment received from JPMC Food Court IPC 08 for the amount Rs 200,000"/>
  </r>
  <r>
    <x v="559"/>
    <x v="24"/>
    <x v="6"/>
    <m/>
    <n v="76358"/>
    <m/>
    <n v="76358"/>
    <m/>
  </r>
  <r>
    <x v="559"/>
    <x v="24"/>
    <x v="6"/>
    <m/>
    <n v="48926"/>
    <m/>
    <n v="48926"/>
    <m/>
  </r>
  <r>
    <x v="559"/>
    <x v="63"/>
    <x v="6"/>
    <m/>
    <n v="33935"/>
    <m/>
    <n v="33935"/>
    <m/>
  </r>
  <r>
    <x v="559"/>
    <x v="63"/>
    <x v="6"/>
    <m/>
    <n v="92463"/>
    <m/>
    <n v="92463"/>
    <m/>
  </r>
  <r>
    <x v="559"/>
    <x v="45"/>
    <x v="6"/>
    <m/>
    <n v="11804"/>
    <m/>
    <n v="11804"/>
    <m/>
  </r>
  <r>
    <x v="560"/>
    <x v="45"/>
    <x v="9"/>
    <s v="13"/>
    <n v="72400"/>
    <m/>
    <n v="72400"/>
    <m/>
  </r>
  <r>
    <x v="560"/>
    <x v="45"/>
    <x v="1"/>
    <m/>
    <n v="25350"/>
    <m/>
    <n v="25350"/>
    <m/>
  </r>
  <r>
    <x v="560"/>
    <x v="24"/>
    <x v="3"/>
    <m/>
    <m/>
    <n v="50000"/>
    <n v="-50000"/>
    <s v="cash paid"/>
  </r>
  <r>
    <x v="561"/>
    <x v="45"/>
    <x v="1"/>
    <m/>
    <n v="8000"/>
    <m/>
    <n v="8000"/>
    <m/>
  </r>
  <r>
    <x v="562"/>
    <x v="62"/>
    <x v="3"/>
    <m/>
    <n v="7621"/>
    <m/>
    <n v="7621"/>
    <m/>
  </r>
  <r>
    <x v="562"/>
    <x v="45"/>
    <x v="1"/>
    <m/>
    <n v="24251"/>
    <m/>
    <n v="24251"/>
    <m/>
  </r>
  <r>
    <x v="562"/>
    <x v="45"/>
    <x v="9"/>
    <s v="14"/>
    <n v="5800"/>
    <m/>
    <n v="5800"/>
    <m/>
  </r>
  <r>
    <x v="563"/>
    <x v="24"/>
    <x v="3"/>
    <m/>
    <n v="62012"/>
    <m/>
    <n v="62012"/>
    <m/>
  </r>
  <r>
    <x v="564"/>
    <x v="45"/>
    <x v="9"/>
    <m/>
    <m/>
    <n v="55500"/>
    <n v="-55500"/>
    <s v="padi thru dic chq 02086968"/>
  </r>
  <r>
    <x v="564"/>
    <x v="60"/>
    <x v="9"/>
    <m/>
    <m/>
    <n v="44500"/>
    <n v="-44500"/>
    <m/>
  </r>
  <r>
    <x v="564"/>
    <x v="62"/>
    <x v="3"/>
    <m/>
    <n v="22589"/>
    <m/>
    <n v="22589"/>
    <s v="material given by zeehsan ac from tube"/>
  </r>
  <r>
    <x v="564"/>
    <x v="52"/>
    <x v="6"/>
    <m/>
    <n v="26870"/>
    <m/>
    <n v="26870"/>
    <m/>
  </r>
  <r>
    <x v="564"/>
    <x v="24"/>
    <x v="6"/>
    <m/>
    <n v="20391"/>
    <m/>
    <n v="20391"/>
    <m/>
  </r>
  <r>
    <x v="564"/>
    <x v="52"/>
    <x v="6"/>
    <m/>
    <n v="37980"/>
    <m/>
    <n v="37980"/>
    <m/>
  </r>
  <r>
    <x v="564"/>
    <x v="24"/>
    <x v="6"/>
    <m/>
    <n v="27725"/>
    <m/>
    <n v="27725"/>
    <m/>
  </r>
  <r>
    <x v="564"/>
    <x v="52"/>
    <x v="6"/>
    <m/>
    <n v="1580"/>
    <m/>
    <n v="1580"/>
    <m/>
  </r>
  <r>
    <x v="564"/>
    <x v="45"/>
    <x v="6"/>
    <m/>
    <n v="13174"/>
    <m/>
    <n v="13174"/>
    <m/>
  </r>
  <r>
    <x v="564"/>
    <x v="52"/>
    <x v="6"/>
    <m/>
    <n v="4150"/>
    <m/>
    <n v="4150"/>
    <m/>
  </r>
  <r>
    <x v="565"/>
    <x v="24"/>
    <x v="4"/>
    <m/>
    <n v="498936"/>
    <m/>
    <n v="498936"/>
    <m/>
  </r>
  <r>
    <x v="565"/>
    <x v="45"/>
    <x v="9"/>
    <m/>
    <n v="6000"/>
    <m/>
    <n v="6000"/>
    <m/>
  </r>
  <r>
    <x v="566"/>
    <x v="45"/>
    <x v="1"/>
    <m/>
    <n v="181857"/>
    <m/>
    <n v="181857"/>
    <m/>
  </r>
  <r>
    <x v="567"/>
    <x v="45"/>
    <x v="1"/>
    <m/>
    <n v="21013"/>
    <m/>
    <n v="21013"/>
    <m/>
  </r>
  <r>
    <x v="568"/>
    <x v="45"/>
    <x v="1"/>
    <m/>
    <n v="81419"/>
    <m/>
    <n v="81419"/>
    <m/>
  </r>
  <r>
    <x v="569"/>
    <x v="24"/>
    <x v="9"/>
    <s v="17"/>
    <n v="39000"/>
    <m/>
    <n v="39000"/>
    <m/>
  </r>
  <r>
    <x v="570"/>
    <x v="24"/>
    <x v="0"/>
    <m/>
    <n v="206380"/>
    <m/>
    <n v="206380"/>
    <m/>
  </r>
  <r>
    <x v="570"/>
    <x v="24"/>
    <x v="0"/>
    <m/>
    <n v="46360"/>
    <m/>
    <n v="46360"/>
    <m/>
  </r>
  <r>
    <x v="570"/>
    <x v="53"/>
    <x v="3"/>
    <m/>
    <m/>
    <n v="21264"/>
    <n v="-21264"/>
    <m/>
  </r>
  <r>
    <x v="570"/>
    <x v="24"/>
    <x v="3"/>
    <m/>
    <m/>
    <n v="78736"/>
    <n v="-78736"/>
    <s v="paid (this chq received from total as JPMC Food Court IPC 09 (rec date 12-2-10-20)"/>
  </r>
  <r>
    <x v="571"/>
    <x v="24"/>
    <x v="4"/>
    <m/>
    <m/>
    <n v="300000"/>
    <n v="-300000"/>
    <s v="paid (this chq received from total as JPMC IPC 48 adhoc payment 75%  (rec date 14-10-20)"/>
  </r>
  <r>
    <x v="571"/>
    <x v="50"/>
    <x v="1"/>
    <m/>
    <m/>
    <n v="4688"/>
    <n v="-4688"/>
    <m/>
  </r>
  <r>
    <x v="571"/>
    <x v="24"/>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5"/>
    <x v="1"/>
    <m/>
    <m/>
    <n v="24515"/>
    <n v="-24515"/>
    <m/>
  </r>
  <r>
    <x v="571"/>
    <x v="51"/>
    <x v="5"/>
    <m/>
    <m/>
    <n v="150000"/>
    <n v="-150000"/>
    <s v="paid (this chq received from total as JPMC IPC 48 adhoc payment 75%  (rec date 14-10-20)"/>
  </r>
  <r>
    <x v="572"/>
    <x v="24"/>
    <x v="9"/>
    <s v="18"/>
    <n v="3000"/>
    <m/>
    <n v="3000"/>
    <m/>
  </r>
  <r>
    <x v="573"/>
    <x v="24"/>
    <x v="4"/>
    <m/>
    <n v="29610"/>
    <m/>
    <n v="29610"/>
    <m/>
  </r>
  <r>
    <x v="573"/>
    <x v="24"/>
    <x v="4"/>
    <m/>
    <n v="3000"/>
    <m/>
    <n v="3000"/>
    <m/>
  </r>
  <r>
    <x v="573"/>
    <x v="24"/>
    <x v="4"/>
    <m/>
    <n v="2125"/>
    <m/>
    <n v="2125"/>
    <m/>
  </r>
  <r>
    <x v="573"/>
    <x v="50"/>
    <x v="4"/>
    <m/>
    <n v="10320"/>
    <m/>
    <n v="10320"/>
    <m/>
  </r>
  <r>
    <x v="574"/>
    <x v="24"/>
    <x v="4"/>
    <m/>
    <n v="18510"/>
    <m/>
    <n v="18510"/>
    <m/>
  </r>
  <r>
    <x v="574"/>
    <x v="24"/>
    <x v="4"/>
    <m/>
    <n v="107880"/>
    <m/>
    <n v="107880"/>
    <m/>
  </r>
  <r>
    <x v="568"/>
    <x v="24"/>
    <x v="3"/>
    <m/>
    <n v="18478"/>
    <m/>
    <n v="18478"/>
    <m/>
  </r>
  <r>
    <x v="575"/>
    <x v="62"/>
    <x v="3"/>
    <m/>
    <n v="6758"/>
    <m/>
    <n v="6758"/>
    <m/>
  </r>
  <r>
    <x v="576"/>
    <x v="24"/>
    <x v="3"/>
    <m/>
    <n v="2449"/>
    <m/>
    <n v="2449"/>
    <m/>
  </r>
  <r>
    <x v="577"/>
    <x v="52"/>
    <x v="6"/>
    <m/>
    <n v="6189"/>
    <m/>
    <n v="6189"/>
    <m/>
  </r>
  <r>
    <x v="567"/>
    <x v="52"/>
    <x v="6"/>
    <m/>
    <n v="1830"/>
    <m/>
    <n v="1830"/>
    <m/>
  </r>
  <r>
    <x v="578"/>
    <x v="24"/>
    <x v="4"/>
    <m/>
    <n v="21105"/>
    <m/>
    <n v="21105"/>
    <m/>
  </r>
  <r>
    <x v="579"/>
    <x v="64"/>
    <x v="9"/>
    <m/>
    <n v="58000"/>
    <m/>
    <n v="58000"/>
    <m/>
  </r>
  <r>
    <x v="580"/>
    <x v="24"/>
    <x v="9"/>
    <m/>
    <m/>
    <n v="33000"/>
    <n v="-33000"/>
    <m/>
  </r>
  <r>
    <x v="580"/>
    <x v="24"/>
    <x v="9"/>
    <m/>
    <m/>
    <n v="3000"/>
    <n v="-3000"/>
    <s v="This chq returned from Fateh in 19-10-20 deal Rs 100,000"/>
  </r>
  <r>
    <x v="580"/>
    <x v="45"/>
    <x v="9"/>
    <m/>
    <m/>
    <n v="6000"/>
    <n v="-6000"/>
    <m/>
  </r>
  <r>
    <x v="580"/>
    <x v="64"/>
    <x v="9"/>
    <m/>
    <m/>
    <n v="58000"/>
    <n v="-58000"/>
    <m/>
  </r>
  <r>
    <x v="581"/>
    <x v="24"/>
    <x v="3"/>
    <m/>
    <n v="21108"/>
    <m/>
    <n v="21108"/>
    <m/>
  </r>
  <r>
    <x v="581"/>
    <x v="64"/>
    <x v="9"/>
    <s v="20"/>
    <n v="6600"/>
    <m/>
    <n v="6600"/>
    <m/>
  </r>
  <r>
    <x v="582"/>
    <x v="24"/>
    <x v="4"/>
    <m/>
    <n v="13500"/>
    <m/>
    <n v="13500"/>
    <m/>
  </r>
  <r>
    <x v="582"/>
    <x v="24"/>
    <x v="4"/>
    <m/>
    <n v="23215"/>
    <m/>
    <n v="23215"/>
    <m/>
  </r>
  <r>
    <x v="582"/>
    <x v="45"/>
    <x v="4"/>
    <m/>
    <n v="2700"/>
    <m/>
    <n v="2700"/>
    <m/>
  </r>
  <r>
    <x v="583"/>
    <x v="45"/>
    <x v="1"/>
    <m/>
    <n v="178729"/>
    <m/>
    <n v="178729"/>
    <m/>
  </r>
  <r>
    <x v="583"/>
    <x v="45"/>
    <x v="1"/>
    <m/>
    <n v="53406"/>
    <m/>
    <n v="53406"/>
    <m/>
  </r>
  <r>
    <x v="583"/>
    <x v="24"/>
    <x v="3"/>
    <m/>
    <n v="5338"/>
    <m/>
    <n v="5338"/>
    <m/>
  </r>
  <r>
    <x v="583"/>
    <x v="24"/>
    <x v="4"/>
    <m/>
    <n v="6018"/>
    <m/>
    <n v="6018"/>
    <m/>
  </r>
  <r>
    <x v="583"/>
    <x v="24"/>
    <x v="4"/>
    <m/>
    <n v="61600"/>
    <m/>
    <n v="61600"/>
    <m/>
  </r>
  <r>
    <x v="583"/>
    <x v="45"/>
    <x v="1"/>
    <m/>
    <n v="63500"/>
    <m/>
    <n v="63500"/>
    <m/>
  </r>
  <r>
    <x v="584"/>
    <x v="45"/>
    <x v="1"/>
    <m/>
    <n v="128159"/>
    <m/>
    <n v="128159"/>
    <m/>
  </r>
  <r>
    <x v="585"/>
    <x v="45"/>
    <x v="1"/>
    <m/>
    <n v="24467"/>
    <m/>
    <n v="24467"/>
    <m/>
  </r>
  <r>
    <x v="586"/>
    <x v="45"/>
    <x v="1"/>
    <m/>
    <n v="15066"/>
    <m/>
    <n v="15066"/>
    <m/>
  </r>
  <r>
    <x v="587"/>
    <x v="45"/>
    <x v="1"/>
    <m/>
    <n v="73222"/>
    <m/>
    <n v="73222"/>
    <m/>
  </r>
  <r>
    <x v="586"/>
    <x v="45"/>
    <x v="1"/>
    <m/>
    <n v="28525"/>
    <m/>
    <n v="28525"/>
    <m/>
  </r>
  <r>
    <x v="588"/>
    <x v="45"/>
    <x v="1"/>
    <m/>
    <n v="72525"/>
    <m/>
    <n v="72525"/>
    <m/>
  </r>
  <r>
    <x v="589"/>
    <x v="24"/>
    <x v="6"/>
    <m/>
    <m/>
    <n v="130635"/>
    <n v="-130635"/>
    <s v="This chq returned from Fateh in 19-10-20 deal Rs 130,635"/>
  </r>
  <r>
    <x v="589"/>
    <x v="45"/>
    <x v="4"/>
    <m/>
    <n v="4800"/>
    <m/>
    <n v="4800"/>
    <m/>
  </r>
  <r>
    <x v="589"/>
    <x v="45"/>
    <x v="4"/>
    <m/>
    <n v="4800"/>
    <m/>
    <n v="4800"/>
    <m/>
  </r>
  <r>
    <x v="589"/>
    <x v="50"/>
    <x v="4"/>
    <m/>
    <n v="10600"/>
    <m/>
    <n v="10600"/>
    <m/>
  </r>
  <r>
    <x v="589"/>
    <x v="24"/>
    <x v="4"/>
    <m/>
    <m/>
    <n v="210450"/>
    <n v="-210450"/>
    <s v="Purchased Returned"/>
  </r>
  <r>
    <x v="589"/>
    <x v="24"/>
    <x v="0"/>
    <m/>
    <m/>
    <n v="252500"/>
    <n v="-252500"/>
    <s v="Paid thri DIB chq 02086983"/>
  </r>
  <r>
    <x v="589"/>
    <x v="24"/>
    <x v="0"/>
    <m/>
    <m/>
    <n v="240"/>
    <n v="-240"/>
    <s v="adjust"/>
  </r>
  <r>
    <x v="583"/>
    <x v="24"/>
    <x v="3"/>
    <m/>
    <n v="6680"/>
    <m/>
    <n v="6680"/>
    <m/>
  </r>
  <r>
    <x v="590"/>
    <x v="24"/>
    <x v="6"/>
    <m/>
    <m/>
    <n v="100000"/>
    <n v="-100000"/>
    <m/>
  </r>
  <r>
    <x v="590"/>
    <x v="45"/>
    <x v="6"/>
    <m/>
    <m/>
    <n v="100000"/>
    <n v="-100000"/>
    <s v="Paid thri DIB chq 02086984 chq amount rs 300,000"/>
  </r>
  <r>
    <x v="590"/>
    <x v="63"/>
    <x v="6"/>
    <m/>
    <m/>
    <n v="100000"/>
    <n v="-100000"/>
    <m/>
  </r>
  <r>
    <x v="572"/>
    <x v="24"/>
    <x v="6"/>
    <m/>
    <n v="7937"/>
    <m/>
    <n v="7937"/>
    <m/>
  </r>
  <r>
    <x v="582"/>
    <x v="24"/>
    <x v="6"/>
    <m/>
    <n v="11574"/>
    <m/>
    <n v="11574"/>
    <m/>
  </r>
  <r>
    <x v="586"/>
    <x v="24"/>
    <x v="6"/>
    <m/>
    <n v="7257"/>
    <m/>
    <n v="7257"/>
    <m/>
  </r>
  <r>
    <x v="591"/>
    <x v="24"/>
    <x v="6"/>
    <m/>
    <n v="41196"/>
    <m/>
    <n v="41196"/>
    <m/>
  </r>
  <r>
    <x v="591"/>
    <x v="62"/>
    <x v="3"/>
    <m/>
    <m/>
    <n v="65657"/>
    <n v="-65657"/>
    <m/>
  </r>
  <r>
    <x v="591"/>
    <x v="24"/>
    <x v="3"/>
    <m/>
    <m/>
    <n v="4343"/>
    <n v="-4343"/>
    <s v="This chq returned from Fateh rec date 14-10-20"/>
  </r>
  <r>
    <x v="592"/>
    <x v="45"/>
    <x v="1"/>
    <m/>
    <n v="16939"/>
    <m/>
    <n v="16939"/>
    <m/>
  </r>
  <r>
    <x v="592"/>
    <x v="45"/>
    <x v="3"/>
    <m/>
    <n v="813"/>
    <m/>
    <n v="813"/>
    <m/>
  </r>
  <r>
    <x v="593"/>
    <x v="50"/>
    <x v="9"/>
    <s v="21"/>
    <n v="25500"/>
    <m/>
    <n v="25500"/>
    <m/>
  </r>
  <r>
    <x v="594"/>
    <x v="50"/>
    <x v="2"/>
    <m/>
    <n v="21337"/>
    <m/>
    <n v="21337"/>
    <m/>
  </r>
  <r>
    <x v="595"/>
    <x v="24"/>
    <x v="4"/>
    <m/>
    <m/>
    <n v="178692"/>
    <n v="-178692"/>
    <s v="This chq received from total as Ideas atrium final payment rec date 11-12-20"/>
  </r>
  <r>
    <x v="595"/>
    <x v="45"/>
    <x v="0"/>
    <m/>
    <n v="92250"/>
    <m/>
    <n v="92250"/>
    <m/>
  </r>
  <r>
    <x v="595"/>
    <x v="45"/>
    <x v="0"/>
    <m/>
    <n v="36360"/>
    <m/>
    <n v="36360"/>
    <m/>
  </r>
  <r>
    <x v="596"/>
    <x v="45"/>
    <x v="1"/>
    <m/>
    <m/>
    <n v="100000"/>
    <n v="-100000"/>
    <s v="This chq returned from Fateh rec date 19-10-20"/>
  </r>
  <r>
    <x v="595"/>
    <x v="24"/>
    <x v="9"/>
    <s v="22"/>
    <n v="19200"/>
    <m/>
    <n v="19200"/>
    <m/>
  </r>
  <r>
    <x v="597"/>
    <x v="45"/>
    <x v="1"/>
    <m/>
    <n v="36067"/>
    <m/>
    <n v="36067"/>
    <m/>
  </r>
  <r>
    <x v="598"/>
    <x v="50"/>
    <x v="3"/>
    <m/>
    <n v="3932"/>
    <m/>
    <n v="3932"/>
    <m/>
  </r>
  <r>
    <x v="599"/>
    <x v="24"/>
    <x v="3"/>
    <m/>
    <n v="12568"/>
    <m/>
    <n v="12568"/>
    <m/>
  </r>
  <r>
    <x v="600"/>
    <x v="24"/>
    <x v="3"/>
    <m/>
    <n v="3920"/>
    <m/>
    <n v="3920"/>
    <m/>
  </r>
  <r>
    <x v="585"/>
    <x v="24"/>
    <x v="5"/>
    <m/>
    <n v="42435"/>
    <m/>
    <n v="42435"/>
    <m/>
  </r>
  <r>
    <x v="601"/>
    <x v="24"/>
    <x v="5"/>
    <m/>
    <n v="7671"/>
    <m/>
    <n v="7671"/>
    <m/>
  </r>
  <r>
    <x v="601"/>
    <x v="24"/>
    <x v="4"/>
    <m/>
    <n v="3800"/>
    <m/>
    <n v="3800"/>
    <m/>
  </r>
  <r>
    <x v="602"/>
    <x v="65"/>
    <x v="4"/>
    <m/>
    <n v="2190"/>
    <m/>
    <n v="2190"/>
    <m/>
  </r>
  <r>
    <x v="602"/>
    <x v="24"/>
    <x v="4"/>
    <m/>
    <n v="26680"/>
    <m/>
    <n v="26680"/>
    <m/>
  </r>
  <r>
    <x v="603"/>
    <x v="65"/>
    <x v="4"/>
    <m/>
    <n v="16750"/>
    <m/>
    <n v="16750"/>
    <m/>
  </r>
  <r>
    <x v="604"/>
    <x v="65"/>
    <x v="4"/>
    <m/>
    <n v="53000"/>
    <m/>
    <n v="53000"/>
    <m/>
  </r>
  <r>
    <x v="605"/>
    <x v="24"/>
    <x v="4"/>
    <m/>
    <m/>
    <n v="43940"/>
    <n v="-43940"/>
    <m/>
  </r>
  <r>
    <x v="605"/>
    <x v="50"/>
    <x v="4"/>
    <m/>
    <m/>
    <n v="20920"/>
    <n v="-20920"/>
    <m/>
  </r>
  <r>
    <x v="605"/>
    <x v="65"/>
    <x v="4"/>
    <m/>
    <m/>
    <n v="71940"/>
    <n v="-71940"/>
    <s v="paid (this chq received from total as JPMC IPC 48 adhoc payment 75%  (rec date 14-10-20)"/>
  </r>
  <r>
    <x v="605"/>
    <x v="45"/>
    <x v="4"/>
    <m/>
    <m/>
    <n v="13200"/>
    <n v="-13200"/>
    <m/>
  </r>
  <r>
    <x v="606"/>
    <x v="24"/>
    <x v="5"/>
    <m/>
    <m/>
    <n v="147784"/>
    <n v="-147784"/>
    <s v="Material returned"/>
  </r>
  <r>
    <x v="607"/>
    <x v="24"/>
    <x v="6"/>
    <m/>
    <n v="1218"/>
    <m/>
    <n v="1218"/>
    <m/>
  </r>
  <r>
    <x v="607"/>
    <x v="24"/>
    <x v="6"/>
    <m/>
    <n v="33070"/>
    <m/>
    <n v="33070"/>
    <m/>
  </r>
  <r>
    <x v="608"/>
    <x v="24"/>
    <x v="4"/>
    <m/>
    <m/>
    <n v="68424"/>
    <n v="-68424"/>
    <s v="Returned Material from JPMC"/>
  </r>
  <r>
    <x v="608"/>
    <x v="65"/>
    <x v="4"/>
    <m/>
    <n v="26500"/>
    <m/>
    <n v="26500"/>
    <m/>
  </r>
  <r>
    <x v="608"/>
    <x v="66"/>
    <x v="4"/>
    <m/>
    <n v="4575"/>
    <m/>
    <n v="4575"/>
    <m/>
  </r>
  <r>
    <x v="609"/>
    <x v="24"/>
    <x v="6"/>
    <m/>
    <n v="13014"/>
    <m/>
    <n v="13014"/>
    <m/>
  </r>
  <r>
    <x v="610"/>
    <x v="24"/>
    <x v="6"/>
    <m/>
    <n v="78990"/>
    <m/>
    <n v="78990"/>
    <m/>
  </r>
  <r>
    <x v="600"/>
    <x v="24"/>
    <x v="6"/>
    <m/>
    <n v="136670"/>
    <m/>
    <n v="136670"/>
    <m/>
  </r>
  <r>
    <x v="611"/>
    <x v="24"/>
    <x v="6"/>
    <m/>
    <n v="101072"/>
    <m/>
    <n v="101072"/>
    <m/>
  </r>
  <r>
    <x v="612"/>
    <x v="24"/>
    <x v="6"/>
    <m/>
    <n v="23601"/>
    <m/>
    <n v="23601"/>
    <m/>
  </r>
  <r>
    <x v="613"/>
    <x v="24"/>
    <x v="6"/>
    <m/>
    <n v="24170"/>
    <m/>
    <n v="24170"/>
    <m/>
  </r>
  <r>
    <x v="607"/>
    <x v="24"/>
    <x v="6"/>
    <m/>
    <n v="18044"/>
    <m/>
    <n v="18044"/>
    <m/>
  </r>
  <r>
    <x v="608"/>
    <x v="24"/>
    <x v="6"/>
    <m/>
    <n v="14770"/>
    <m/>
    <n v="14770"/>
    <m/>
  </r>
  <r>
    <x v="614"/>
    <x v="24"/>
    <x v="3"/>
    <m/>
    <m/>
    <n v="50000"/>
    <n v="-50000"/>
    <s v="paid thdu dib chq 02234977 "/>
  </r>
  <r>
    <x v="615"/>
    <x v="4"/>
    <x v="3"/>
    <m/>
    <n v="3293"/>
    <m/>
    <n v="3293"/>
    <m/>
  </r>
  <r>
    <x v="615"/>
    <x v="66"/>
    <x v="0"/>
    <m/>
    <n v="21600"/>
    <m/>
    <n v="21600"/>
    <m/>
  </r>
  <r>
    <x v="614"/>
    <x v="24"/>
    <x v="6"/>
    <m/>
    <n v="28239"/>
    <m/>
    <n v="28239"/>
    <m/>
  </r>
  <r>
    <x v="616"/>
    <x v="24"/>
    <x v="6"/>
    <m/>
    <m/>
    <n v="250000"/>
    <n v="-250000"/>
    <s v="paid thdu dib chq 02234994 "/>
  </r>
  <r>
    <x v="616"/>
    <x v="24"/>
    <x v="6"/>
    <m/>
    <m/>
    <n v="250000"/>
    <n v="-250000"/>
    <s v="paid thdu dib chq 02234995"/>
  </r>
  <r>
    <x v="617"/>
    <x v="24"/>
    <x v="9"/>
    <s v="23"/>
    <n v="36600"/>
    <m/>
    <n v="36600"/>
    <m/>
  </r>
  <r>
    <x v="618"/>
    <x v="24"/>
    <x v="4"/>
    <n v="1713"/>
    <n v="5250"/>
    <m/>
    <n v="5250"/>
    <m/>
  </r>
  <r>
    <x v="619"/>
    <x v="65"/>
    <x v="4"/>
    <n v="1731"/>
    <n v="13150"/>
    <m/>
    <n v="13150"/>
    <m/>
  </r>
  <r>
    <x v="620"/>
    <x v="24"/>
    <x v="3"/>
    <m/>
    <n v="41579"/>
    <m/>
    <n v="41579"/>
    <m/>
  </r>
  <r>
    <x v="621"/>
    <x v="67"/>
    <x v="7"/>
    <m/>
    <n v="14000"/>
    <m/>
    <n v="14000"/>
    <m/>
  </r>
  <r>
    <x v="622"/>
    <x v="24"/>
    <x v="3"/>
    <m/>
    <n v="2245"/>
    <m/>
    <n v="2245"/>
    <m/>
  </r>
  <r>
    <x v="622"/>
    <x v="24"/>
    <x v="9"/>
    <s v="24"/>
    <n v="17000"/>
    <m/>
    <n v="17000"/>
    <m/>
  </r>
  <r>
    <x v="622"/>
    <x v="65"/>
    <x v="4"/>
    <m/>
    <m/>
    <n v="150000"/>
    <n v="-150000"/>
    <s v="This chq received from Total as Al Hamd Academy as Mob adv 20% (chq given to Iqbal Sons against sales tax invoice)"/>
  </r>
  <r>
    <x v="622"/>
    <x v="24"/>
    <x v="4"/>
    <m/>
    <m/>
    <n v="50000"/>
    <n v="-50000"/>
    <m/>
  </r>
  <r>
    <x v="623"/>
    <x v="45"/>
    <x v="9"/>
    <m/>
    <m/>
    <n v="5800"/>
    <n v="-5800"/>
    <m/>
  </r>
  <r>
    <x v="623"/>
    <x v="64"/>
    <x v="9"/>
    <m/>
    <m/>
    <n v="6500"/>
    <n v="-6500"/>
    <s v="paid thdu dib chq 02235023 chq amount rs 140,000"/>
  </r>
  <r>
    <x v="623"/>
    <x v="50"/>
    <x v="9"/>
    <m/>
    <m/>
    <n v="25500"/>
    <n v="-25500"/>
    <m/>
  </r>
  <r>
    <x v="623"/>
    <x v="24"/>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6"/>
    <m/>
    <m/>
    <n v="26398"/>
    <n v="-26398"/>
    <m/>
  </r>
  <r>
    <x v="626"/>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5"/>
    <x v="6"/>
    <m/>
    <m/>
    <n v="116065"/>
    <n v="-116065"/>
    <m/>
  </r>
  <r>
    <x v="626"/>
    <x v="24"/>
    <x v="6"/>
    <m/>
    <m/>
    <n v="266438"/>
    <n v="-266438"/>
    <m/>
  </r>
  <r>
    <x v="626"/>
    <x v="24"/>
    <x v="6"/>
    <m/>
    <n v="25566"/>
    <m/>
    <n v="25566"/>
    <m/>
  </r>
  <r>
    <x v="626"/>
    <x v="67"/>
    <x v="6"/>
    <m/>
    <n v="6410"/>
    <m/>
    <n v="6410"/>
    <m/>
  </r>
  <r>
    <x v="626"/>
    <x v="24"/>
    <x v="6"/>
    <m/>
    <n v="14042"/>
    <m/>
    <n v="14042"/>
    <m/>
  </r>
  <r>
    <x v="626"/>
    <x v="69"/>
    <x v="6"/>
    <m/>
    <n v="58990"/>
    <m/>
    <n v="58990"/>
    <m/>
  </r>
  <r>
    <x v="626"/>
    <x v="68"/>
    <x v="6"/>
    <m/>
    <n v="82220"/>
    <m/>
    <n v="82220"/>
    <m/>
  </r>
  <r>
    <x v="626"/>
    <x v="65"/>
    <x v="6"/>
    <m/>
    <n v="67370"/>
    <m/>
    <n v="67370"/>
    <m/>
  </r>
  <r>
    <x v="626"/>
    <x v="69"/>
    <x v="6"/>
    <m/>
    <n v="84612"/>
    <m/>
    <n v="84612"/>
    <m/>
  </r>
  <r>
    <x v="626"/>
    <x v="65"/>
    <x v="6"/>
    <m/>
    <n v="14517"/>
    <m/>
    <n v="14517"/>
    <m/>
  </r>
  <r>
    <x v="623"/>
    <x v="67"/>
    <x v="10"/>
    <m/>
    <n v="73360"/>
    <m/>
    <n v="73360"/>
    <m/>
  </r>
  <r>
    <x v="623"/>
    <x v="65"/>
    <x v="10"/>
    <m/>
    <n v="7970"/>
    <m/>
    <n v="7970"/>
    <m/>
  </r>
  <r>
    <x v="623"/>
    <x v="24"/>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46"/>
    <x v="8"/>
    <m/>
    <m/>
    <m/>
    <n v="0"/>
    <m/>
  </r>
  <r>
    <x v="629"/>
    <x v="65"/>
    <x v="4"/>
    <m/>
    <n v="13975"/>
    <m/>
    <n v="13975"/>
    <m/>
  </r>
  <r>
    <x v="629"/>
    <x v="65"/>
    <x v="4"/>
    <m/>
    <n v="4675"/>
    <m/>
    <n v="4675"/>
    <m/>
  </r>
  <r>
    <x v="629"/>
    <x v="65"/>
    <x v="4"/>
    <m/>
    <n v="18400"/>
    <m/>
    <n v="18400"/>
    <m/>
  </r>
  <r>
    <x v="629"/>
    <x v="24"/>
    <x v="4"/>
    <m/>
    <n v="2120"/>
    <m/>
    <n v="2120"/>
    <m/>
  </r>
  <r>
    <x v="629"/>
    <x v="67"/>
    <x v="4"/>
    <m/>
    <n v="15875"/>
    <m/>
    <n v="15875"/>
    <m/>
  </r>
  <r>
    <x v="629"/>
    <x v="67"/>
    <x v="4"/>
    <m/>
    <n v="2320"/>
    <m/>
    <n v="2320"/>
    <m/>
  </r>
  <r>
    <x v="629"/>
    <x v="65"/>
    <x v="4"/>
    <m/>
    <n v="7800"/>
    <m/>
    <n v="7800"/>
    <m/>
  </r>
  <r>
    <x v="629"/>
    <x v="65"/>
    <x v="4"/>
    <m/>
    <n v="6000"/>
    <m/>
    <n v="6000"/>
    <m/>
  </r>
  <r>
    <x v="629"/>
    <x v="65"/>
    <x v="4"/>
    <m/>
    <n v="2515"/>
    <m/>
    <n v="2515"/>
    <m/>
  </r>
  <r>
    <x v="629"/>
    <x v="65"/>
    <x v="4"/>
    <m/>
    <n v="5300"/>
    <m/>
    <n v="5300"/>
    <m/>
  </r>
  <r>
    <x v="629"/>
    <x v="65"/>
    <x v="4"/>
    <m/>
    <n v="15600"/>
    <m/>
    <n v="15600"/>
    <m/>
  </r>
  <r>
    <x v="629"/>
    <x v="65"/>
    <x v="4"/>
    <m/>
    <n v="5000"/>
    <m/>
    <n v="5000"/>
    <m/>
  </r>
  <r>
    <x v="629"/>
    <x v="65"/>
    <x v="4"/>
    <m/>
    <n v="23400"/>
    <m/>
    <n v="23400"/>
    <m/>
  </r>
  <r>
    <x v="629"/>
    <x v="65"/>
    <x v="4"/>
    <m/>
    <n v="4940"/>
    <m/>
    <n v="4940"/>
    <m/>
  </r>
  <r>
    <x v="630"/>
    <x v="67"/>
    <x v="4"/>
    <m/>
    <n v="9000"/>
    <m/>
    <n v="9000"/>
    <m/>
  </r>
  <r>
    <x v="630"/>
    <x v="24"/>
    <x v="4"/>
    <m/>
    <n v="46200"/>
    <m/>
    <n v="46200"/>
    <m/>
  </r>
  <r>
    <x v="631"/>
    <x v="24"/>
    <x v="9"/>
    <s v="25"/>
    <n v="18600"/>
    <m/>
    <n v="18600"/>
    <m/>
  </r>
  <r>
    <x v="631"/>
    <x v="24"/>
    <x v="9"/>
    <s v="26"/>
    <n v="63200"/>
    <m/>
    <n v="63200"/>
    <m/>
  </r>
  <r>
    <x v="623"/>
    <x v="70"/>
    <x v="6"/>
    <n v="223"/>
    <n v="149055"/>
    <m/>
    <n v="149055"/>
    <m/>
  </r>
  <r>
    <x v="632"/>
    <x v="69"/>
    <x v="6"/>
    <n v="261"/>
    <n v="68784"/>
    <m/>
    <n v="68784"/>
    <m/>
  </r>
  <r>
    <x v="626"/>
    <x v="67"/>
    <x v="6"/>
    <n v="336"/>
    <n v="9691"/>
    <m/>
    <n v="9691"/>
    <m/>
  </r>
  <r>
    <x v="626"/>
    <x v="69"/>
    <x v="6"/>
    <n v="337"/>
    <n v="15953"/>
    <m/>
    <n v="15953"/>
    <m/>
  </r>
  <r>
    <x v="630"/>
    <x v="70"/>
    <x v="6"/>
    <n v="403"/>
    <n v="8000"/>
    <m/>
    <n v="8000"/>
    <m/>
  </r>
  <r>
    <x v="630"/>
    <x v="65"/>
    <x v="6"/>
    <s v="0409"/>
    <n v="21517"/>
    <m/>
    <n v="21517"/>
    <m/>
  </r>
  <r>
    <x v="630"/>
    <x v="69"/>
    <x v="6"/>
    <s v="0408"/>
    <n v="2281"/>
    <m/>
    <n v="2281"/>
    <m/>
  </r>
  <r>
    <x v="633"/>
    <x v="70"/>
    <x v="6"/>
    <n v="451"/>
    <n v="2858"/>
    <m/>
    <n v="2858"/>
    <m/>
  </r>
  <r>
    <x v="631"/>
    <x v="70"/>
    <x v="6"/>
    <n v="495"/>
    <n v="71428"/>
    <m/>
    <n v="71428"/>
    <m/>
  </r>
  <r>
    <x v="631"/>
    <x v="24"/>
    <x v="6"/>
    <n v="494"/>
    <n v="53174"/>
    <m/>
    <n v="53174"/>
    <m/>
  </r>
  <r>
    <x v="631"/>
    <x v="70"/>
    <x v="6"/>
    <n v="43"/>
    <m/>
    <n v="55691"/>
    <n v="-55691"/>
    <s v="Material returned"/>
  </r>
  <r>
    <x v="634"/>
    <x v="24"/>
    <x v="6"/>
    <n v="44"/>
    <m/>
    <n v="20120"/>
    <n v="-20120"/>
    <s v="Material returned"/>
  </r>
  <r>
    <x v="635"/>
    <x v="65"/>
    <x v="7"/>
    <n v="2"/>
    <n v="51450"/>
    <m/>
    <n v="51450"/>
    <m/>
  </r>
  <r>
    <x v="634"/>
    <x v="50"/>
    <x v="11"/>
    <n v="2103"/>
    <n v="61200"/>
    <m/>
    <n v="61200"/>
    <m/>
  </r>
  <r>
    <x v="636"/>
    <x v="65"/>
    <x v="7"/>
    <m/>
    <m/>
    <n v="50000"/>
    <n v="-50000"/>
    <s v="This payment received feom Total as JPMC IPC 49 payment (Direct tranfered in his account)"/>
  </r>
  <r>
    <x v="636"/>
    <x v="24"/>
    <x v="9"/>
    <m/>
    <m/>
    <n v="50000"/>
    <n v="-50000"/>
    <s v="This payment received feom Total as JPMC IPC 49 payment (Direct tranfered in his account)"/>
  </r>
  <r>
    <x v="636"/>
    <x v="24"/>
    <x v="3"/>
    <m/>
    <n v="121998"/>
    <m/>
    <n v="121998"/>
    <m/>
  </r>
  <r>
    <x v="636"/>
    <x v="24"/>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5"/>
    <x v="0"/>
    <m/>
    <m/>
    <n v="98400"/>
    <n v="-98400"/>
    <m/>
  </r>
  <r>
    <x v="637"/>
    <x v="65"/>
    <x v="7"/>
    <m/>
    <n v="29000"/>
    <m/>
    <n v="29000"/>
    <m/>
  </r>
  <r>
    <x v="637"/>
    <x v="67"/>
    <x v="7"/>
    <m/>
    <m/>
    <n v="14000"/>
    <n v="-14000"/>
    <m/>
  </r>
  <r>
    <x v="637"/>
    <x v="65"/>
    <x v="7"/>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4"/>
    <x v="10"/>
    <m/>
    <m/>
    <n v="21500"/>
    <n v="-21500"/>
    <m/>
  </r>
  <r>
    <x v="638"/>
    <x v="65"/>
    <x v="10"/>
    <m/>
    <m/>
    <n v="2900"/>
    <n v="-2900"/>
    <m/>
  </r>
  <r>
    <x v="627"/>
    <x v="24"/>
    <x v="10"/>
    <m/>
    <m/>
    <n v="24225"/>
    <n v="-24225"/>
    <m/>
  </r>
  <r>
    <x v="639"/>
    <x v="65"/>
    <x v="10"/>
    <m/>
    <m/>
    <n v="54720"/>
    <n v="-54720"/>
    <m/>
  </r>
  <r>
    <x v="640"/>
    <x v="67"/>
    <x v="10"/>
    <m/>
    <m/>
    <n v="22415"/>
    <n v="-22415"/>
    <m/>
  </r>
  <r>
    <x v="641"/>
    <x v="24"/>
    <x v="3"/>
    <m/>
    <n v="4494"/>
    <m/>
    <n v="4494"/>
    <m/>
  </r>
  <r>
    <x v="638"/>
    <x v="24"/>
    <x v="3"/>
    <m/>
    <n v="743"/>
    <m/>
    <n v="743"/>
    <m/>
  </r>
  <r>
    <x v="642"/>
    <x v="70"/>
    <x v="6"/>
    <m/>
    <m/>
    <n v="158559"/>
    <n v="-158559"/>
    <s v="This payment received from Total as JPMC IPC 49 payment against GST invoice in the name of Syedna trading)_x000a_chq 500,000_x000a_less   17,500_x000a_total 482,500  chq amount 500,000"/>
  </r>
  <r>
    <x v="642"/>
    <x v="68"/>
    <x v="6"/>
    <m/>
    <m/>
    <n v="82220"/>
    <n v="-82220"/>
    <m/>
  </r>
  <r>
    <x v="642"/>
    <x v="67"/>
    <x v="6"/>
    <m/>
    <m/>
    <n v="41721"/>
    <n v="-41721"/>
    <m/>
  </r>
  <r>
    <x v="642"/>
    <x v="69"/>
    <x v="6"/>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4"/>
    <m/>
    <n v="17100"/>
    <m/>
    <n v="17100"/>
    <m/>
  </r>
  <r>
    <x v="646"/>
    <x v="70"/>
    <x v="0"/>
    <m/>
    <n v="31875"/>
    <m/>
    <n v="31875"/>
    <m/>
  </r>
  <r>
    <x v="647"/>
    <x v="65"/>
    <x v="9"/>
    <s v="28"/>
    <n v="36700"/>
    <m/>
    <n v="36700"/>
    <m/>
  </r>
  <r>
    <x v="647"/>
    <x v="24"/>
    <x v="9"/>
    <s v="29"/>
    <n v="6000"/>
    <m/>
    <n v="6000"/>
    <m/>
  </r>
  <r>
    <x v="648"/>
    <x v="65"/>
    <x v="9"/>
    <m/>
    <m/>
    <n v="100000"/>
    <n v="-100000"/>
    <s v="paid thru dib chq 02235061"/>
  </r>
  <r>
    <x v="634"/>
    <x v="70"/>
    <x v="6"/>
    <m/>
    <n v="4381"/>
    <m/>
    <n v="4381"/>
    <m/>
  </r>
  <r>
    <x v="634"/>
    <x v="24"/>
    <x v="6"/>
    <m/>
    <n v="18880"/>
    <m/>
    <n v="18880"/>
    <m/>
  </r>
  <r>
    <x v="634"/>
    <x v="24"/>
    <x v="6"/>
    <m/>
    <m/>
    <n v="20120"/>
    <n v="-20120"/>
    <s v="sales retrun"/>
  </r>
  <r>
    <x v="635"/>
    <x v="65"/>
    <x v="6"/>
    <m/>
    <n v="18012"/>
    <m/>
    <n v="18012"/>
    <m/>
  </r>
  <r>
    <x v="649"/>
    <x v="65"/>
    <x v="6"/>
    <m/>
    <m/>
    <n v="11028"/>
    <n v="-11028"/>
    <s v="sales retrun"/>
  </r>
  <r>
    <x v="649"/>
    <x v="24"/>
    <x v="6"/>
    <m/>
    <n v="8592"/>
    <m/>
    <n v="8592"/>
    <m/>
  </r>
  <r>
    <x v="649"/>
    <x v="70"/>
    <x v="6"/>
    <m/>
    <n v="3334"/>
    <m/>
    <n v="3334"/>
    <m/>
  </r>
  <r>
    <x v="636"/>
    <x v="65"/>
    <x v="6"/>
    <m/>
    <m/>
    <n v="2656"/>
    <n v="-2656"/>
    <m/>
  </r>
  <r>
    <x v="636"/>
    <x v="65"/>
    <x v="6"/>
    <m/>
    <n v="10724"/>
    <m/>
    <n v="10724"/>
    <m/>
  </r>
  <r>
    <x v="636"/>
    <x v="69"/>
    <x v="6"/>
    <m/>
    <n v="33917"/>
    <m/>
    <n v="33917"/>
    <m/>
  </r>
  <r>
    <x v="642"/>
    <x v="67"/>
    <x v="6"/>
    <m/>
    <n v="13895"/>
    <m/>
    <n v="13895"/>
    <m/>
  </r>
  <r>
    <x v="642"/>
    <x v="69"/>
    <x v="6"/>
    <m/>
    <n v="5105"/>
    <m/>
    <n v="5105"/>
    <m/>
  </r>
  <r>
    <x v="644"/>
    <x v="67"/>
    <x v="6"/>
    <m/>
    <n v="220774"/>
    <m/>
    <n v="220774"/>
    <m/>
  </r>
  <r>
    <x v="644"/>
    <x v="24"/>
    <x v="6"/>
    <m/>
    <n v="68510"/>
    <m/>
    <n v="68510"/>
    <m/>
  </r>
  <r>
    <x v="644"/>
    <x v="69"/>
    <x v="6"/>
    <m/>
    <n v="758"/>
    <m/>
    <n v="758"/>
    <m/>
  </r>
  <r>
    <x v="650"/>
    <x v="67"/>
    <x v="6"/>
    <m/>
    <n v="5675"/>
    <m/>
    <n v="5675"/>
    <m/>
  </r>
  <r>
    <x v="651"/>
    <x v="70"/>
    <x v="6"/>
    <m/>
    <n v="24564"/>
    <m/>
    <n v="24564"/>
    <m/>
  </r>
  <r>
    <x v="641"/>
    <x v="70"/>
    <x v="6"/>
    <m/>
    <n v="860"/>
    <m/>
    <n v="860"/>
    <m/>
  </r>
  <r>
    <x v="652"/>
    <x v="67"/>
    <x v="6"/>
    <m/>
    <n v="2821"/>
    <m/>
    <n v="2821"/>
    <m/>
  </r>
  <r>
    <x v="653"/>
    <x v="65"/>
    <x v="6"/>
    <m/>
    <n v="14409"/>
    <m/>
    <n v="14409"/>
    <m/>
  </r>
  <r>
    <x v="654"/>
    <x v="24"/>
    <x v="9"/>
    <s v="30"/>
    <n v="17200"/>
    <m/>
    <n v="17200"/>
    <m/>
  </r>
  <r>
    <x v="655"/>
    <x v="50"/>
    <x v="3"/>
    <n v="4445"/>
    <n v="6168"/>
    <m/>
    <n v="6168"/>
    <m/>
  </r>
  <r>
    <x v="655"/>
    <x v="24"/>
    <x v="3"/>
    <n v="4453"/>
    <n v="16796"/>
    <m/>
    <n v="16796"/>
    <m/>
  </r>
  <r>
    <x v="656"/>
    <x v="67"/>
    <x v="4"/>
    <m/>
    <n v="97145"/>
    <m/>
    <n v="97145"/>
    <m/>
  </r>
  <r>
    <x v="656"/>
    <x v="71"/>
    <x v="4"/>
    <m/>
    <n v="55800"/>
    <m/>
    <n v="55800"/>
    <m/>
  </r>
  <r>
    <x v="656"/>
    <x v="65"/>
    <x v="4"/>
    <m/>
    <n v="4970"/>
    <m/>
    <n v="4970"/>
    <m/>
  </r>
  <r>
    <x v="657"/>
    <x v="67"/>
    <x v="6"/>
    <m/>
    <n v="5367"/>
    <m/>
    <n v="5367"/>
    <m/>
  </r>
  <r>
    <x v="658"/>
    <x v="70"/>
    <x v="6"/>
    <m/>
    <n v="12568"/>
    <m/>
    <n v="12568"/>
    <m/>
  </r>
  <r>
    <x v="654"/>
    <x v="67"/>
    <x v="6"/>
    <m/>
    <n v="121139"/>
    <m/>
    <n v="121139"/>
    <m/>
  </r>
  <r>
    <x v="659"/>
    <x v="67"/>
    <x v="6"/>
    <m/>
    <n v="13264"/>
    <m/>
    <n v="13264"/>
    <m/>
  </r>
  <r>
    <x v="660"/>
    <x v="67"/>
    <x v="6"/>
    <m/>
    <n v="5670"/>
    <m/>
    <n v="5670"/>
    <m/>
  </r>
  <r>
    <x v="640"/>
    <x v="65"/>
    <x v="4"/>
    <m/>
    <n v="4395"/>
    <m/>
    <n v="4395"/>
    <m/>
  </r>
  <r>
    <x v="659"/>
    <x v="50"/>
    <x v="11"/>
    <m/>
    <m/>
    <n v="25000"/>
    <n v="-25000"/>
    <s v="cash paid"/>
  </r>
  <r>
    <x v="640"/>
    <x v="24"/>
    <x v="3"/>
    <m/>
    <m/>
    <n v="100000"/>
    <n v="-100000"/>
    <s v="paid thru dib # 02235069"/>
  </r>
  <r>
    <x v="640"/>
    <x v="67"/>
    <x v="6"/>
    <m/>
    <m/>
    <n v="300000"/>
    <n v="-300000"/>
    <s v="paid thru dib # 02235072"/>
  </r>
  <r>
    <x v="661"/>
    <x v="24"/>
    <x v="4"/>
    <m/>
    <n v="35600"/>
    <m/>
    <n v="35600"/>
    <m/>
  </r>
  <r>
    <x v="662"/>
    <x v="24"/>
    <x v="4"/>
    <m/>
    <n v="41800"/>
    <m/>
    <n v="41800"/>
    <m/>
  </r>
  <r>
    <x v="640"/>
    <x v="71"/>
    <x v="4"/>
    <m/>
    <n v="55800"/>
    <m/>
    <n v="55800"/>
    <m/>
  </r>
  <r>
    <x v="663"/>
    <x v="67"/>
    <x v="4"/>
    <m/>
    <n v="8330"/>
    <m/>
    <n v="8330"/>
    <m/>
  </r>
  <r>
    <x v="664"/>
    <x v="67"/>
    <x v="4"/>
    <m/>
    <n v="14190"/>
    <m/>
    <n v="14190"/>
    <m/>
  </r>
  <r>
    <x v="661"/>
    <x v="45"/>
    <x v="4"/>
    <m/>
    <n v="900"/>
    <m/>
    <n v="900"/>
    <s v="adjust"/>
  </r>
  <r>
    <x v="663"/>
    <x v="24"/>
    <x v="4"/>
    <m/>
    <m/>
    <n v="92268"/>
    <n v="-92268"/>
    <m/>
  </r>
  <r>
    <x v="663"/>
    <x v="65"/>
    <x v="4"/>
    <m/>
    <m/>
    <n v="23720"/>
    <n v="-23720"/>
    <m/>
  </r>
  <r>
    <x v="663"/>
    <x v="66"/>
    <x v="4"/>
    <m/>
    <m/>
    <n v="4575"/>
    <n v="-4575"/>
    <s v="received from total against Hyundai showroom retention rec date 29-5-21 against GS invoive amount 365090"/>
  </r>
  <r>
    <x v="663"/>
    <x v="67"/>
    <x v="4"/>
    <m/>
    <m/>
    <n v="124340"/>
    <n v="-124340"/>
    <m/>
  </r>
  <r>
    <x v="663"/>
    <x v="71"/>
    <x v="4"/>
    <m/>
    <m/>
    <n v="111600"/>
    <n v="-111600"/>
    <m/>
  </r>
  <r>
    <x v="663"/>
    <x v="67"/>
    <x v="4"/>
    <m/>
    <m/>
    <n v="8587"/>
    <n v="-8587"/>
    <m/>
  </r>
  <r>
    <x v="627"/>
    <x v="24"/>
    <x v="10"/>
    <m/>
    <n v="24225"/>
    <m/>
    <n v="24225"/>
    <m/>
  </r>
  <r>
    <x v="665"/>
    <x v="65"/>
    <x v="10"/>
    <m/>
    <n v="54726"/>
    <m/>
    <n v="54726"/>
    <m/>
  </r>
  <r>
    <x v="666"/>
    <x v="67"/>
    <x v="10"/>
    <m/>
    <n v="153496"/>
    <m/>
    <n v="153496"/>
    <m/>
  </r>
  <r>
    <x v="664"/>
    <x v="67"/>
    <x v="10"/>
    <m/>
    <n v="79600"/>
    <m/>
    <n v="79600"/>
    <m/>
  </r>
  <r>
    <x v="667"/>
    <x v="24"/>
    <x v="4"/>
    <m/>
    <n v="30000"/>
    <m/>
    <n v="30000"/>
    <m/>
  </r>
  <r>
    <x v="667"/>
    <x v="69"/>
    <x v="6"/>
    <m/>
    <m/>
    <n v="60288"/>
    <n v="-60288"/>
    <s v="sales return"/>
  </r>
  <r>
    <x v="668"/>
    <x v="65"/>
    <x v="7"/>
    <m/>
    <n v="28567"/>
    <m/>
    <n v="28567"/>
    <m/>
  </r>
  <r>
    <x v="669"/>
    <x v="24"/>
    <x v="9"/>
    <s v="31"/>
    <n v="4800"/>
    <m/>
    <n v="4800"/>
    <m/>
  </r>
  <r>
    <x v="668"/>
    <x v="67"/>
    <x v="4"/>
    <m/>
    <n v="45420"/>
    <m/>
    <n v="45420"/>
    <m/>
  </r>
  <r>
    <x v="670"/>
    <x v="24"/>
    <x v="10"/>
    <m/>
    <n v="19000"/>
    <m/>
    <n v="19000"/>
    <m/>
  </r>
  <r>
    <x v="671"/>
    <x v="24"/>
    <x v="10"/>
    <m/>
    <n v="22000"/>
    <m/>
    <n v="22000"/>
    <m/>
  </r>
  <r>
    <x v="672"/>
    <x v="24"/>
    <x v="10"/>
    <m/>
    <n v="38000"/>
    <m/>
    <n v="38000"/>
    <m/>
  </r>
  <r>
    <x v="672"/>
    <x v="65"/>
    <x v="10"/>
    <m/>
    <n v="76000"/>
    <m/>
    <n v="76000"/>
    <m/>
  </r>
  <r>
    <x v="672"/>
    <x v="67"/>
    <x v="10"/>
    <m/>
    <n v="36600"/>
    <m/>
    <n v="36600"/>
    <m/>
  </r>
  <r>
    <x v="673"/>
    <x v="71"/>
    <x v="4"/>
    <m/>
    <n v="21600"/>
    <m/>
    <n v="21600"/>
    <m/>
  </r>
  <r>
    <x v="673"/>
    <x v="24"/>
    <x v="4"/>
    <m/>
    <n v="19200"/>
    <m/>
    <n v="19200"/>
    <m/>
  </r>
  <r>
    <x v="674"/>
    <x v="67"/>
    <x v="4"/>
    <m/>
    <n v="2775"/>
    <m/>
    <n v="2775"/>
    <m/>
  </r>
  <r>
    <x v="675"/>
    <x v="67"/>
    <x v="4"/>
    <m/>
    <n v="9130"/>
    <m/>
    <n v="9130"/>
    <m/>
  </r>
  <r>
    <x v="640"/>
    <x v="24"/>
    <x v="6"/>
    <m/>
    <n v="20332"/>
    <m/>
    <n v="20332"/>
    <m/>
  </r>
  <r>
    <x v="663"/>
    <x v="67"/>
    <x v="6"/>
    <m/>
    <n v="33768"/>
    <m/>
    <n v="33768"/>
    <m/>
  </r>
  <r>
    <x v="667"/>
    <x v="67"/>
    <x v="6"/>
    <m/>
    <n v="982"/>
    <m/>
    <n v="982"/>
    <m/>
  </r>
  <r>
    <x v="676"/>
    <x v="65"/>
    <x v="9"/>
    <m/>
    <m/>
    <n v="46300"/>
    <n v="-46300"/>
    <m/>
  </r>
  <r>
    <x v="676"/>
    <x v="24"/>
    <x v="9"/>
    <m/>
    <m/>
    <n v="53700"/>
    <n v="-53700"/>
    <s v="MCB chq 1806422916 amount 100,000"/>
  </r>
  <r>
    <x v="606"/>
    <x v="51"/>
    <x v="5"/>
    <m/>
    <m/>
    <n v="33746"/>
    <n v="-33746"/>
    <m/>
  </r>
  <r>
    <x v="677"/>
    <x v="67"/>
    <x v="7"/>
    <m/>
    <n v="82595"/>
    <m/>
    <n v="82595"/>
    <m/>
  </r>
  <r>
    <x v="677"/>
    <x v="24"/>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4"/>
    <m/>
    <n v="13200"/>
    <m/>
    <n v="13200"/>
    <m/>
  </r>
  <r>
    <x v="677"/>
    <x v="67"/>
    <x v="4"/>
    <m/>
    <n v="13000"/>
    <m/>
    <n v="13000"/>
    <m/>
  </r>
  <r>
    <x v="671"/>
    <x v="67"/>
    <x v="6"/>
    <m/>
    <n v="50037"/>
    <m/>
    <n v="50037"/>
    <m/>
  </r>
  <r>
    <x v="679"/>
    <x v="24"/>
    <x v="6"/>
    <m/>
    <n v="34937"/>
    <m/>
    <n v="34937"/>
    <m/>
  </r>
  <r>
    <x v="680"/>
    <x v="67"/>
    <x v="6"/>
    <m/>
    <n v="7734"/>
    <m/>
    <n v="7734"/>
    <m/>
  </r>
  <r>
    <x v="678"/>
    <x v="67"/>
    <x v="6"/>
    <m/>
    <n v="3019"/>
    <m/>
    <n v="3019"/>
    <m/>
  </r>
  <r>
    <x v="681"/>
    <x v="67"/>
    <x v="4"/>
    <m/>
    <n v="7920"/>
    <m/>
    <n v="7920"/>
    <m/>
  </r>
  <r>
    <x v="678"/>
    <x v="71"/>
    <x v="10"/>
    <m/>
    <n v="21000"/>
    <m/>
    <n v="21000"/>
    <m/>
  </r>
  <r>
    <x v="681"/>
    <x v="72"/>
    <x v="10"/>
    <m/>
    <n v="55300"/>
    <m/>
    <n v="55300"/>
    <m/>
  </r>
  <r>
    <x v="682"/>
    <x v="72"/>
    <x v="10"/>
    <m/>
    <n v="193500"/>
    <m/>
    <n v="193500"/>
    <m/>
  </r>
  <r>
    <x v="683"/>
    <x v="67"/>
    <x v="10"/>
    <m/>
    <n v="230800"/>
    <m/>
    <n v="230800"/>
    <m/>
  </r>
  <r>
    <x v="684"/>
    <x v="24"/>
    <x v="3"/>
    <m/>
    <n v="21211"/>
    <m/>
    <n v="21211"/>
    <m/>
  </r>
  <r>
    <x v="685"/>
    <x v="67"/>
    <x v="7"/>
    <m/>
    <n v="11119"/>
    <m/>
    <n v="11119"/>
    <m/>
  </r>
  <r>
    <x v="686"/>
    <x v="72"/>
    <x v="10"/>
    <m/>
    <n v="4000"/>
    <m/>
    <n v="4000"/>
    <m/>
  </r>
  <r>
    <x v="686"/>
    <x v="73"/>
    <x v="10"/>
    <m/>
    <n v="30000"/>
    <m/>
    <n v="30000"/>
    <m/>
  </r>
  <r>
    <x v="687"/>
    <x v="71"/>
    <x v="10"/>
    <m/>
    <n v="113360"/>
    <m/>
    <n v="113360"/>
    <m/>
  </r>
  <r>
    <x v="687"/>
    <x v="71"/>
    <x v="3"/>
    <m/>
    <n v="17710"/>
    <m/>
    <n v="17710"/>
    <m/>
  </r>
  <r>
    <x v="688"/>
    <x v="67"/>
    <x v="7"/>
    <m/>
    <m/>
    <n v="75000"/>
    <n v="-75000"/>
    <s v="cash paid"/>
  </r>
  <r>
    <x v="689"/>
    <x v="67"/>
    <x v="10"/>
    <m/>
    <n v="2710"/>
    <m/>
    <n v="2710"/>
    <m/>
  </r>
  <r>
    <x v="688"/>
    <x v="67"/>
    <x v="4"/>
    <m/>
    <m/>
    <n v="92178"/>
    <n v="-92178"/>
    <s v="This payment received from Total as JPMC retention money amount direct paid to Iqbal sons against GST invoice."/>
  </r>
  <r>
    <x v="688"/>
    <x v="71"/>
    <x v="4"/>
    <m/>
    <m/>
    <n v="34800"/>
    <n v="-34800"/>
    <m/>
  </r>
  <r>
    <x v="688"/>
    <x v="24"/>
    <x v="4"/>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4"/>
    <x v="10"/>
    <m/>
    <m/>
    <n v="79000"/>
    <n v="-79000"/>
    <m/>
  </r>
  <r>
    <x v="688"/>
    <x v="65"/>
    <x v="10"/>
    <m/>
    <m/>
    <n v="35561"/>
    <n v="-35561"/>
    <m/>
  </r>
  <r>
    <x v="688"/>
    <x v="72"/>
    <x v="10"/>
    <m/>
    <m/>
    <n v="252800"/>
    <n v="-252800"/>
    <m/>
  </r>
  <r>
    <x v="688"/>
    <x v="73"/>
    <x v="10"/>
    <m/>
    <m/>
    <n v="209"/>
    <n v="-209"/>
    <m/>
  </r>
  <r>
    <x v="688"/>
    <x v="67"/>
    <x v="4"/>
    <m/>
    <n v="4760"/>
    <m/>
    <n v="4760"/>
    <m/>
  </r>
  <r>
    <x v="687"/>
    <x v="70"/>
    <x v="0"/>
    <m/>
    <n v="246040"/>
    <m/>
    <n v="246040"/>
    <m/>
  </r>
  <r>
    <x v="690"/>
    <x v="24"/>
    <x v="3"/>
    <m/>
    <n v="10716"/>
    <m/>
    <n v="10716"/>
    <m/>
  </r>
  <r>
    <x v="690"/>
    <x v="50"/>
    <x v="3"/>
    <m/>
    <m/>
    <n v="10100"/>
    <n v="-10100"/>
    <m/>
  </r>
  <r>
    <x v="690"/>
    <x v="4"/>
    <x v="3"/>
    <m/>
    <m/>
    <n v="3293"/>
    <n v="-3293"/>
    <m/>
  </r>
  <r>
    <x v="690"/>
    <x v="45"/>
    <x v="3"/>
    <m/>
    <m/>
    <n v="813"/>
    <n v="-813"/>
    <s v="Paid thru MCb chq 1806422934 "/>
  </r>
  <r>
    <x v="690"/>
    <x v="71"/>
    <x v="3"/>
    <m/>
    <m/>
    <n v="17710"/>
    <n v="-17710"/>
    <m/>
  </r>
  <r>
    <x v="690"/>
    <x v="24"/>
    <x v="3"/>
    <m/>
    <m/>
    <n v="28084"/>
    <n v="-28084"/>
    <m/>
  </r>
  <r>
    <x v="681"/>
    <x v="67"/>
    <x v="6"/>
    <m/>
    <n v="12141"/>
    <m/>
    <n v="12141"/>
    <m/>
  </r>
  <r>
    <x v="682"/>
    <x v="70"/>
    <x v="6"/>
    <m/>
    <n v="87672"/>
    <m/>
    <n v="87672"/>
    <m/>
  </r>
  <r>
    <x v="685"/>
    <x v="70"/>
    <x v="6"/>
    <m/>
    <n v="15308"/>
    <m/>
    <n v="15308"/>
    <m/>
  </r>
  <r>
    <x v="682"/>
    <x v="70"/>
    <x v="6"/>
    <m/>
    <m/>
    <n v="19745"/>
    <n v="-19745"/>
    <s v="Sales return"/>
  </r>
  <r>
    <x v="691"/>
    <x v="71"/>
    <x v="3"/>
    <m/>
    <n v="9655"/>
    <m/>
    <n v="9655"/>
    <m/>
  </r>
  <r>
    <x v="690"/>
    <x v="71"/>
    <x v="10"/>
    <m/>
    <n v="56900"/>
    <m/>
    <n v="56900"/>
    <m/>
  </r>
  <r>
    <x v="692"/>
    <x v="71"/>
    <x v="10"/>
    <m/>
    <n v="22000"/>
    <m/>
    <n v="22000"/>
    <m/>
  </r>
  <r>
    <x v="693"/>
    <x v="24"/>
    <x v="9"/>
    <s v="34"/>
    <n v="3000"/>
    <m/>
    <n v="3000"/>
    <m/>
  </r>
  <r>
    <x v="693"/>
    <x v="65"/>
    <x v="9"/>
    <s v="33"/>
    <n v="9500"/>
    <m/>
    <n v="9500"/>
    <m/>
  </r>
  <r>
    <x v="693"/>
    <x v="65"/>
    <x v="13"/>
    <m/>
    <n v="2404"/>
    <m/>
    <n v="2404"/>
    <m/>
  </r>
  <r>
    <x v="693"/>
    <x v="24"/>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4"/>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4"/>
    <x v="10"/>
    <m/>
    <n v="170800"/>
    <m/>
    <n v="170800"/>
    <m/>
  </r>
  <r>
    <x v="695"/>
    <x v="24"/>
    <x v="6"/>
    <m/>
    <m/>
    <n v="485000"/>
    <n v="-485000"/>
    <s v="received against 4th bill JS bank the forum (this payment direct paid to Tahiri sanitry against GST invoive)"/>
  </r>
  <r>
    <x v="703"/>
    <x v="45"/>
    <x v="0"/>
    <m/>
    <m/>
    <n v="30210"/>
    <n v="-30210"/>
    <s v="waved off (I myself did that)"/>
  </r>
  <r>
    <x v="689"/>
    <x v="71"/>
    <x v="4"/>
    <m/>
    <n v="28800"/>
    <m/>
    <n v="28800"/>
    <m/>
  </r>
  <r>
    <x v="688"/>
    <x v="74"/>
    <x v="4"/>
    <m/>
    <n v="23400"/>
    <m/>
    <n v="23400"/>
    <m/>
  </r>
  <r>
    <x v="704"/>
    <x v="71"/>
    <x v="4"/>
    <m/>
    <n v="21000"/>
    <m/>
    <n v="21000"/>
    <m/>
  </r>
  <r>
    <x v="704"/>
    <x v="24"/>
    <x v="4"/>
    <m/>
    <n v="12780"/>
    <m/>
    <n v="12780"/>
    <m/>
  </r>
  <r>
    <x v="705"/>
    <x v="71"/>
    <x v="4"/>
    <m/>
    <n v="7380"/>
    <m/>
    <n v="7380"/>
    <m/>
  </r>
  <r>
    <x v="690"/>
    <x v="71"/>
    <x v="4"/>
    <m/>
    <n v="6800"/>
    <m/>
    <n v="6800"/>
    <m/>
  </r>
  <r>
    <x v="691"/>
    <x v="71"/>
    <x v="4"/>
    <m/>
    <n v="30725"/>
    <m/>
    <n v="30725"/>
    <m/>
  </r>
  <r>
    <x v="691"/>
    <x v="67"/>
    <x v="4"/>
    <m/>
    <n v="1995"/>
    <m/>
    <n v="1995"/>
    <m/>
  </r>
  <r>
    <x v="694"/>
    <x v="71"/>
    <x v="4"/>
    <m/>
    <n v="13000"/>
    <m/>
    <n v="13000"/>
    <m/>
  </r>
  <r>
    <x v="706"/>
    <x v="71"/>
    <x v="4"/>
    <m/>
    <n v="7800"/>
    <m/>
    <n v="7800"/>
    <m/>
  </r>
  <r>
    <x v="693"/>
    <x v="65"/>
    <x v="4"/>
    <m/>
    <n v="13600"/>
    <m/>
    <n v="13600"/>
    <m/>
  </r>
  <r>
    <x v="707"/>
    <x v="74"/>
    <x v="4"/>
    <m/>
    <n v="23400"/>
    <m/>
    <n v="23400"/>
    <m/>
  </r>
  <r>
    <x v="682"/>
    <x v="73"/>
    <x v="4"/>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4"/>
    <x v="10"/>
    <m/>
    <m/>
    <n v="3014"/>
    <n v="-3014"/>
    <m/>
  </r>
  <r>
    <x v="708"/>
    <x v="68"/>
    <x v="12"/>
    <m/>
    <m/>
    <n v="45000"/>
    <n v="-45000"/>
    <m/>
  </r>
  <r>
    <x v="709"/>
    <x v="24"/>
    <x v="5"/>
    <s v="02038"/>
    <n v="17148"/>
    <m/>
    <n v="17148"/>
    <m/>
  </r>
  <r>
    <x v="688"/>
    <x v="70"/>
    <x v="6"/>
    <m/>
    <n v="1664"/>
    <m/>
    <n v="1664"/>
    <m/>
  </r>
  <r>
    <x v="710"/>
    <x v="65"/>
    <x v="6"/>
    <m/>
    <n v="46108"/>
    <m/>
    <n v="46108"/>
    <m/>
  </r>
  <r>
    <x v="692"/>
    <x v="70"/>
    <x v="6"/>
    <m/>
    <n v="32518"/>
    <m/>
    <n v="32518"/>
    <m/>
  </r>
  <r>
    <x v="711"/>
    <x v="24"/>
    <x v="6"/>
    <m/>
    <n v="16360"/>
    <m/>
    <n v="16360"/>
    <m/>
  </r>
  <r>
    <x v="712"/>
    <x v="65"/>
    <x v="6"/>
    <m/>
    <n v="12103"/>
    <m/>
    <n v="12103"/>
    <m/>
  </r>
  <r>
    <x v="712"/>
    <x v="70"/>
    <x v="6"/>
    <m/>
    <n v="96855"/>
    <m/>
    <n v="96855"/>
    <m/>
  </r>
  <r>
    <x v="707"/>
    <x v="70"/>
    <x v="6"/>
    <m/>
    <n v="1756"/>
    <m/>
    <n v="1756"/>
    <m/>
  </r>
  <r>
    <x v="699"/>
    <x v="70"/>
    <x v="6"/>
    <m/>
    <n v="1343"/>
    <m/>
    <n v="1343"/>
    <m/>
  </r>
  <r>
    <x v="713"/>
    <x v="24"/>
    <x v="6"/>
    <m/>
    <n v="1827"/>
    <m/>
    <n v="1827"/>
    <m/>
  </r>
  <r>
    <x v="714"/>
    <x v="67"/>
    <x v="6"/>
    <m/>
    <m/>
    <n v="33680"/>
    <n v="-33680"/>
    <s v="Material returned"/>
  </r>
  <r>
    <x v="715"/>
    <x v="74"/>
    <x v="4"/>
    <m/>
    <m/>
    <n v="46800"/>
    <n v="-46800"/>
    <s v="This payment received from Total as JS the Forum 4th bill "/>
  </r>
  <r>
    <x v="715"/>
    <x v="71"/>
    <x v="4"/>
    <m/>
    <m/>
    <n v="123680"/>
    <n v="-123680"/>
    <m/>
  </r>
  <r>
    <x v="715"/>
    <x v="65"/>
    <x v="4"/>
    <m/>
    <m/>
    <n v="13600"/>
    <n v="-13600"/>
    <m/>
  </r>
  <r>
    <x v="715"/>
    <x v="67"/>
    <x v="4"/>
    <m/>
    <m/>
    <n v="6755"/>
    <n v="-6755"/>
    <m/>
  </r>
  <r>
    <x v="715"/>
    <x v="24"/>
    <x v="4"/>
    <m/>
    <m/>
    <n v="9165"/>
    <n v="-9165"/>
    <m/>
  </r>
  <r>
    <x v="716"/>
    <x v="73"/>
    <x v="0"/>
    <m/>
    <n v="234864"/>
    <m/>
    <n v="234864"/>
    <m/>
  </r>
  <r>
    <x v="717"/>
    <x v="24"/>
    <x v="5"/>
    <m/>
    <n v="63580"/>
    <m/>
    <n v="63580"/>
    <m/>
  </r>
  <r>
    <x v="718"/>
    <x v="73"/>
    <x v="4"/>
    <m/>
    <n v="13200"/>
    <m/>
    <n v="13200"/>
    <m/>
  </r>
  <r>
    <x v="719"/>
    <x v="24"/>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4"/>
    <n v="2772"/>
    <n v="22365"/>
    <m/>
    <n v="22365"/>
    <m/>
  </r>
  <r>
    <x v="724"/>
    <x v="73"/>
    <x v="4"/>
    <n v="2768"/>
    <n v="13200"/>
    <m/>
    <n v="13200"/>
    <m/>
  </r>
  <r>
    <x v="725"/>
    <x v="73"/>
    <x v="4"/>
    <n v="17495"/>
    <n v="112632"/>
    <m/>
    <n v="112632"/>
    <m/>
  </r>
  <r>
    <x v="726"/>
    <x v="73"/>
    <x v="4"/>
    <n v="17542"/>
    <n v="159144"/>
    <m/>
    <n v="159144"/>
    <m/>
  </r>
  <r>
    <x v="727"/>
    <x v="71"/>
    <x v="4"/>
    <n v="2821"/>
    <n v="1100"/>
    <m/>
    <n v="1100"/>
    <m/>
  </r>
  <r>
    <x v="728"/>
    <x v="73"/>
    <x v="4"/>
    <n v="2844"/>
    <n v="14875"/>
    <m/>
    <n v="14875"/>
    <m/>
  </r>
  <r>
    <x v="729"/>
    <x v="73"/>
    <x v="4"/>
    <n v="2849"/>
    <n v="5100"/>
    <m/>
    <n v="5100"/>
    <m/>
  </r>
  <r>
    <x v="728"/>
    <x v="73"/>
    <x v="3"/>
    <s v="01809"/>
    <n v="40225"/>
    <m/>
    <n v="40225"/>
    <m/>
  </r>
  <r>
    <x v="728"/>
    <x v="73"/>
    <x v="3"/>
    <s v="01820"/>
    <n v="1520"/>
    <m/>
    <n v="1520"/>
    <m/>
  </r>
  <r>
    <x v="729"/>
    <x v="24"/>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4"/>
    <n v="2874"/>
    <n v="3000"/>
    <m/>
    <n v="3000"/>
    <m/>
  </r>
  <r>
    <x v="743"/>
    <x v="73"/>
    <x v="4"/>
    <n v="17622"/>
    <n v="104515"/>
    <m/>
    <n v="104515"/>
    <m/>
  </r>
  <r>
    <x v="734"/>
    <x v="73"/>
    <x v="4"/>
    <n v="2891"/>
    <n v="4200"/>
    <m/>
    <n v="4200"/>
    <m/>
  </r>
  <r>
    <x v="741"/>
    <x v="73"/>
    <x v="4"/>
    <n v="2910"/>
    <n v="4200"/>
    <m/>
    <n v="4200"/>
    <m/>
  </r>
  <r>
    <x v="744"/>
    <x v="75"/>
    <x v="3"/>
    <s v="02168"/>
    <n v="11822"/>
    <m/>
    <n v="11822"/>
    <m/>
  </r>
  <r>
    <x v="745"/>
    <x v="75"/>
    <x v="3"/>
    <s v="02229"/>
    <n v="1578"/>
    <m/>
    <n v="1578"/>
    <m/>
  </r>
  <r>
    <x v="746"/>
    <x v="73"/>
    <x v="4"/>
    <m/>
    <m/>
    <n v="5585"/>
    <n v="-5585"/>
    <m/>
  </r>
  <r>
    <x v="746"/>
    <x v="73"/>
    <x v="4"/>
    <m/>
    <m/>
    <n v="5900"/>
    <n v="-5900"/>
    <m/>
  </r>
  <r>
    <x v="747"/>
    <x v="73"/>
    <x v="12"/>
    <n v="2200"/>
    <n v="461142"/>
    <m/>
    <n v="461142"/>
    <m/>
  </r>
  <r>
    <x v="747"/>
    <x v="73"/>
    <x v="3"/>
    <s v="02064"/>
    <n v="4777"/>
    <m/>
    <n v="4777"/>
    <m/>
  </r>
  <r>
    <x v="748"/>
    <x v="73"/>
    <x v="4"/>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6"/>
    <m/>
    <m/>
    <n v="110233"/>
    <n v="-110233"/>
    <s v="This chq rec from total as Cafeterial JS bank 3th &amp; 4th bill Chq amount 500,000"/>
  </r>
  <r>
    <x v="749"/>
    <x v="70"/>
    <x v="6"/>
    <m/>
    <m/>
    <n v="230169"/>
    <n v="-230169"/>
    <m/>
  </r>
  <r>
    <x v="749"/>
    <x v="67"/>
    <x v="6"/>
    <m/>
    <m/>
    <n v="136986"/>
    <n v="-136986"/>
    <m/>
  </r>
  <r>
    <x v="749"/>
    <x v="69"/>
    <x v="6"/>
    <m/>
    <m/>
    <n v="10112"/>
    <n v="-10112"/>
    <m/>
  </r>
  <r>
    <x v="750"/>
    <x v="73"/>
    <x v="4"/>
    <m/>
    <m/>
    <n v="250000"/>
    <n v="-250000"/>
    <s v="received Al Hamd payment against 1st bill  (Chq given to Iqbal Sons against GST invoice)"/>
  </r>
  <r>
    <x v="751"/>
    <x v="73"/>
    <x v="3"/>
    <s v="02608"/>
    <n v="3543"/>
    <m/>
    <n v="3543"/>
    <m/>
  </r>
  <r>
    <x v="752"/>
    <x v="24"/>
    <x v="9"/>
    <m/>
    <m/>
    <n v="9100"/>
    <n v="-9100"/>
    <s v="paid throu mcb chq 1815879096"/>
  </r>
  <r>
    <x v="752"/>
    <x v="45"/>
    <x v="9"/>
    <m/>
    <m/>
    <n v="72300"/>
    <n v="-72300"/>
    <m/>
  </r>
  <r>
    <x v="752"/>
    <x v="65"/>
    <x v="9"/>
    <m/>
    <m/>
    <n v="9500"/>
    <n v="-9500"/>
    <m/>
  </r>
  <r>
    <x v="752"/>
    <x v="67"/>
    <x v="9"/>
    <m/>
    <m/>
    <n v="59100"/>
    <n v="-59100"/>
    <m/>
  </r>
  <r>
    <x v="753"/>
    <x v="24"/>
    <x v="4"/>
    <n v="17687"/>
    <n v="62100"/>
    <m/>
    <n v="62100"/>
    <m/>
  </r>
  <r>
    <x v="754"/>
    <x v="73"/>
    <x v="4"/>
    <n v="17730"/>
    <n v="40856"/>
    <m/>
    <n v="40856"/>
    <m/>
  </r>
  <r>
    <x v="750"/>
    <x v="73"/>
    <x v="4"/>
    <n v="17785"/>
    <n v="11400"/>
    <m/>
    <n v="11400"/>
    <m/>
  </r>
  <r>
    <x v="755"/>
    <x v="71"/>
    <x v="4"/>
    <n v="2992"/>
    <n v="4400"/>
    <m/>
    <n v="4400"/>
    <m/>
  </r>
  <r>
    <x v="752"/>
    <x v="73"/>
    <x v="4"/>
    <n v="17804"/>
    <n v="33128"/>
    <m/>
    <n v="33128"/>
    <m/>
  </r>
  <r>
    <x v="756"/>
    <x v="24"/>
    <x v="4"/>
    <n v="17842"/>
    <n v="39330"/>
    <m/>
    <n v="39330"/>
    <m/>
  </r>
  <r>
    <x v="756"/>
    <x v="73"/>
    <x v="4"/>
    <n v="17838"/>
    <n v="4788"/>
    <m/>
    <n v="4788"/>
    <m/>
  </r>
  <r>
    <x v="757"/>
    <x v="73"/>
    <x v="4"/>
    <n v="3025"/>
    <n v="19116"/>
    <m/>
    <n v="19116"/>
    <m/>
  </r>
  <r>
    <x v="722"/>
    <x v="70"/>
    <x v="6"/>
    <n v="243"/>
    <n v="4340"/>
    <m/>
    <n v="4340"/>
    <m/>
  </r>
  <r>
    <x v="758"/>
    <x v="24"/>
    <x v="6"/>
    <n v="333"/>
    <n v="3096"/>
    <m/>
    <n v="3096"/>
    <m/>
  </r>
  <r>
    <x v="759"/>
    <x v="24"/>
    <x v="6"/>
    <n v="400"/>
    <n v="3856"/>
    <m/>
    <n v="3856"/>
    <m/>
  </r>
  <r>
    <x v="727"/>
    <x v="75"/>
    <x v="3"/>
    <m/>
    <m/>
    <n v="250000"/>
    <n v="-250000"/>
    <s v="mcb chq 1815879103"/>
  </r>
  <r>
    <x v="760"/>
    <x v="73"/>
    <x v="12"/>
    <m/>
    <m/>
    <n v="150000"/>
    <n v="-150000"/>
    <s v="mcb chq 1815879107 uptodate is 450,000"/>
  </r>
  <r>
    <x v="761"/>
    <x v="73"/>
    <x v="4"/>
    <m/>
    <m/>
    <n v="163897"/>
    <n v="-163897"/>
    <s v="This chq rec from total as Cafeterial JS bank 3th &amp; 4th bill"/>
  </r>
  <r>
    <x v="762"/>
    <x v="75"/>
    <x v="3"/>
    <m/>
    <m/>
    <n v="220000"/>
    <n v="-220000"/>
    <s v="paid thoru mcb chq 1830075544"/>
  </r>
  <r>
    <x v="763"/>
    <x v="24"/>
    <x v="4"/>
    <m/>
    <n v="73245"/>
    <m/>
    <n v="73245"/>
    <m/>
  </r>
  <r>
    <x v="764"/>
    <x v="74"/>
    <x v="15"/>
    <m/>
    <n v="118700"/>
    <m/>
    <n v="118700"/>
    <m/>
  </r>
  <r>
    <x v="765"/>
    <x v="73"/>
    <x v="12"/>
    <m/>
    <m/>
    <n v="100000"/>
    <n v="-100000"/>
    <s v="paid thoru mcb chq 1830075553"/>
  </r>
  <r>
    <x v="766"/>
    <x v="72"/>
    <x v="10"/>
    <n v="23218"/>
    <n v="2600"/>
    <m/>
    <n v="2600"/>
    <m/>
  </r>
  <r>
    <x v="767"/>
    <x v="74"/>
    <x v="10"/>
    <n v="32751"/>
    <n v="24420"/>
    <m/>
    <n v="24420"/>
    <m/>
  </r>
  <r>
    <x v="712"/>
    <x v="24"/>
    <x v="14"/>
    <n v="30000390"/>
    <n v="80990"/>
    <m/>
    <n v="80990"/>
    <m/>
  </r>
  <r>
    <x v="768"/>
    <x v="73"/>
    <x v="14"/>
    <n v="30000533"/>
    <n v="8800"/>
    <m/>
    <n v="8800"/>
    <m/>
  </r>
  <r>
    <x v="769"/>
    <x v="76"/>
    <x v="13"/>
    <s v="4"/>
    <n v="692945"/>
    <m/>
    <n v="692945"/>
    <m/>
  </r>
  <r>
    <x v="769"/>
    <x v="24"/>
    <x v="14"/>
    <m/>
    <m/>
    <n v="80990"/>
    <n v="-80990"/>
    <s v="paid thro dib chq 02290611"/>
  </r>
  <r>
    <x v="769"/>
    <x v="71"/>
    <x v="14"/>
    <m/>
    <m/>
    <n v="51152"/>
    <n v="-51152"/>
    <m/>
  </r>
  <r>
    <x v="769"/>
    <x v="73"/>
    <x v="14"/>
    <m/>
    <m/>
    <n v="30105"/>
    <n v="-30105"/>
    <m/>
  </r>
  <r>
    <x v="769"/>
    <x v="76"/>
    <x v="13"/>
    <m/>
    <m/>
    <n v="400000"/>
    <n v="-400000"/>
    <s v="MCB chq 1830075555"/>
  </r>
  <r>
    <x v="769"/>
    <x v="77"/>
    <x v="8"/>
    <m/>
    <m/>
    <m/>
    <n v="0"/>
    <m/>
  </r>
  <r>
    <x v="769"/>
    <x v="78"/>
    <x v="8"/>
    <m/>
    <m/>
    <m/>
    <n v="0"/>
    <m/>
  </r>
  <r>
    <x v="769"/>
    <x v="79"/>
    <x v="8"/>
    <m/>
    <m/>
    <m/>
    <n v="0"/>
    <m/>
  </r>
  <r>
    <x v="769"/>
    <x v="80"/>
    <x v="8"/>
    <m/>
    <m/>
    <m/>
    <n v="0"/>
    <m/>
  </r>
  <r>
    <x v="769"/>
    <x v="81"/>
    <x v="8"/>
    <m/>
    <m/>
    <m/>
    <n v="0"/>
    <m/>
  </r>
  <r>
    <x v="770"/>
    <x v="74"/>
    <x v="13"/>
    <n v="563"/>
    <n v="12000"/>
    <m/>
    <n v="12000"/>
    <s v="bill revised"/>
  </r>
  <r>
    <x v="771"/>
    <x v="76"/>
    <x v="13"/>
    <s v="05"/>
    <n v="250780"/>
    <m/>
    <n v="250780"/>
    <m/>
  </r>
  <r>
    <x v="771"/>
    <x v="82"/>
    <x v="13"/>
    <m/>
    <n v="66360"/>
    <m/>
    <n v="66360"/>
    <m/>
  </r>
  <r>
    <x v="771"/>
    <x v="75"/>
    <x v="13"/>
    <s v="06"/>
    <n v="140020"/>
    <m/>
    <n v="140020"/>
    <s v="Bethak area"/>
  </r>
  <r>
    <x v="772"/>
    <x v="76"/>
    <x v="4"/>
    <n v="18094"/>
    <n v="80000"/>
    <m/>
    <n v="80000"/>
    <s v="glass wool insulation 10 roll"/>
  </r>
  <r>
    <x v="773"/>
    <x v="76"/>
    <x v="13"/>
    <m/>
    <m/>
    <n v="233640"/>
    <n v="-233640"/>
    <s v="paid thro mcb chq 1830075564 amount 300,000"/>
  </r>
  <r>
    <x v="773"/>
    <x v="82"/>
    <x v="13"/>
    <m/>
    <m/>
    <n v="66360"/>
    <n v="-66360"/>
    <m/>
  </r>
  <r>
    <x v="773"/>
    <x v="24"/>
    <x v="4"/>
    <m/>
    <m/>
    <n v="204468"/>
    <n v="-204468"/>
    <s v="Payment rec from total as psychiartry depart adhoc"/>
  </r>
  <r>
    <x v="773"/>
    <x v="73"/>
    <x v="4"/>
    <m/>
    <m/>
    <n v="12627"/>
    <n v="-12627"/>
    <m/>
  </r>
  <r>
    <x v="773"/>
    <x v="76"/>
    <x v="4"/>
    <m/>
    <m/>
    <n v="80000"/>
    <n v="-80000"/>
    <m/>
  </r>
  <r>
    <x v="773"/>
    <x v="71"/>
    <x v="4"/>
    <m/>
    <m/>
    <n v="2905"/>
    <n v="-2905"/>
    <m/>
  </r>
  <r>
    <x v="774"/>
    <x v="9"/>
    <x v="10"/>
    <n v="23424"/>
    <n v="1080"/>
    <m/>
    <n v="1080"/>
    <m/>
  </r>
  <r>
    <x v="775"/>
    <x v="9"/>
    <x v="10"/>
    <n v="23440"/>
    <n v="313700"/>
    <m/>
    <n v="313700"/>
    <m/>
  </r>
  <r>
    <x v="776"/>
    <x v="9"/>
    <x v="10"/>
    <n v="23442"/>
    <n v="9010"/>
    <m/>
    <n v="9010"/>
    <m/>
  </r>
  <r>
    <x v="776"/>
    <x v="9"/>
    <x v="10"/>
    <n v="23444"/>
    <n v="600"/>
    <m/>
    <n v="600"/>
    <m/>
  </r>
  <r>
    <x v="773"/>
    <x v="9"/>
    <x v="10"/>
    <n v="23449"/>
    <n v="4800"/>
    <m/>
    <n v="4800"/>
    <m/>
  </r>
  <r>
    <x v="777"/>
    <x v="9"/>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4"/>
    <s v="18175"/>
    <n v="48000"/>
    <m/>
    <n v="48000"/>
    <m/>
  </r>
  <r>
    <x v="777"/>
    <x v="77"/>
    <x v="4"/>
    <s v="18190"/>
    <n v="51585"/>
    <m/>
    <n v="51585"/>
    <m/>
  </r>
  <r>
    <x v="777"/>
    <x v="76"/>
    <x v="4"/>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4"/>
    <n v="18237"/>
    <n v="42000"/>
    <m/>
    <n v="42000"/>
    <m/>
  </r>
  <r>
    <x v="782"/>
    <x v="81"/>
    <x v="4"/>
    <n v="18276"/>
    <n v="24000"/>
    <m/>
    <n v="24000"/>
    <m/>
  </r>
  <r>
    <x v="782"/>
    <x v="75"/>
    <x v="4"/>
    <n v="18274"/>
    <n v="16000"/>
    <m/>
    <n v="16000"/>
    <m/>
  </r>
  <r>
    <x v="782"/>
    <x v="82"/>
    <x v="4"/>
    <n v="18275"/>
    <n v="8000"/>
    <m/>
    <n v="8000"/>
    <m/>
  </r>
  <r>
    <x v="782"/>
    <x v="71"/>
    <x v="4"/>
    <m/>
    <m/>
    <n v="2595"/>
    <n v="-2595"/>
    <s v="This payment received from Total as JS bank the forum 5th bill"/>
  </r>
  <r>
    <x v="782"/>
    <x v="77"/>
    <x v="4"/>
    <m/>
    <m/>
    <n v="51585"/>
    <n v="-51585"/>
    <m/>
  </r>
  <r>
    <x v="782"/>
    <x v="76"/>
    <x v="4"/>
    <m/>
    <m/>
    <n v="122000"/>
    <n v="-122000"/>
    <m/>
  </r>
  <r>
    <x v="782"/>
    <x v="82"/>
    <x v="4"/>
    <m/>
    <m/>
    <n v="8000"/>
    <n v="-8000"/>
    <m/>
  </r>
  <r>
    <x v="782"/>
    <x v="75"/>
    <x v="4"/>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4"/>
    <n v="18366"/>
    <n v="8000"/>
    <m/>
    <n v="8000"/>
    <m/>
  </r>
  <r>
    <x v="790"/>
    <x v="45"/>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4"/>
    <x v="6"/>
    <m/>
    <n v="44000"/>
    <m/>
    <n v="44000"/>
    <s v="adjusted bill"/>
  </r>
  <r>
    <x v="792"/>
    <x v="70"/>
    <x v="6"/>
    <m/>
    <m/>
    <n v="4136"/>
    <n v="-4136"/>
    <s v="sales return"/>
  </r>
  <r>
    <x v="792"/>
    <x v="70"/>
    <x v="6"/>
    <s v="0668"/>
    <n v="1767"/>
    <m/>
    <n v="1767"/>
    <m/>
  </r>
  <r>
    <x v="792"/>
    <x v="70"/>
    <x v="6"/>
    <m/>
    <m/>
    <n v="47726"/>
    <n v="-47726"/>
    <s v="sales return"/>
  </r>
  <r>
    <x v="793"/>
    <x v="9"/>
    <x v="10"/>
    <m/>
    <m/>
    <n v="415290"/>
    <n v="-415290"/>
    <s v="CHQ received from JPMC IPC-51 chq amount 500,000"/>
  </r>
  <r>
    <x v="793"/>
    <x v="72"/>
    <x v="10"/>
    <m/>
    <m/>
    <n v="2600"/>
    <n v="-2600"/>
    <m/>
  </r>
  <r>
    <x v="793"/>
    <x v="74"/>
    <x v="10"/>
    <m/>
    <m/>
    <n v="24420"/>
    <n v="-24420"/>
    <m/>
  </r>
  <r>
    <x v="793"/>
    <x v="24"/>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4"/>
    <x v="4"/>
    <n v="18372"/>
    <n v="32040"/>
    <m/>
    <n v="32040"/>
    <m/>
  </r>
  <r>
    <x v="796"/>
    <x v="75"/>
    <x v="4"/>
    <n v="18400"/>
    <n v="9000"/>
    <m/>
    <n v="9000"/>
    <m/>
  </r>
  <r>
    <x v="793"/>
    <x v="24"/>
    <x v="4"/>
    <n v="18425"/>
    <n v="85440"/>
    <m/>
    <n v="85440"/>
    <m/>
  </r>
  <r>
    <x v="797"/>
    <x v="74"/>
    <x v="4"/>
    <n v="3374"/>
    <n v="3880"/>
    <m/>
    <n v="3880"/>
    <m/>
  </r>
  <r>
    <x v="797"/>
    <x v="76"/>
    <x v="4"/>
    <n v="3367"/>
    <n v="3600"/>
    <m/>
    <n v="3600"/>
    <m/>
  </r>
  <r>
    <x v="798"/>
    <x v="83"/>
    <x v="4"/>
    <n v="18470"/>
    <n v="8200"/>
    <m/>
    <n v="8200"/>
    <m/>
  </r>
  <r>
    <x v="798"/>
    <x v="24"/>
    <x v="4"/>
    <m/>
    <m/>
    <n v="1000"/>
    <n v="-1000"/>
    <s v="adjusted"/>
  </r>
  <r>
    <x v="799"/>
    <x v="83"/>
    <x v="4"/>
    <n v="3403"/>
    <n v="7620"/>
    <m/>
    <n v="7620"/>
    <m/>
  </r>
  <r>
    <x v="799"/>
    <x v="76"/>
    <x v="4"/>
    <m/>
    <m/>
    <n v="3600"/>
    <n v="-3600"/>
    <s v="Received from Total construction Hashmani final Payment amount 278,975"/>
  </r>
  <r>
    <x v="799"/>
    <x v="74"/>
    <x v="4"/>
    <m/>
    <m/>
    <n v="3880"/>
    <n v="-3880"/>
    <m/>
  </r>
  <r>
    <x v="799"/>
    <x v="75"/>
    <x v="4"/>
    <m/>
    <m/>
    <n v="25143"/>
    <n v="-25143"/>
    <m/>
  </r>
  <r>
    <x v="799"/>
    <x v="24"/>
    <x v="4"/>
    <m/>
    <m/>
    <n v="116480"/>
    <n v="-116480"/>
    <m/>
  </r>
  <r>
    <x v="799"/>
    <x v="81"/>
    <x v="4"/>
    <m/>
    <m/>
    <n v="24000"/>
    <n v="-24000"/>
    <m/>
  </r>
  <r>
    <x v="799"/>
    <x v="83"/>
    <x v="4"/>
    <m/>
    <m/>
    <n v="15820"/>
    <n v="-15820"/>
    <m/>
  </r>
  <r>
    <x v="799"/>
    <x v="84"/>
    <x v="4"/>
    <m/>
    <m/>
    <n v="5200"/>
    <n v="-5200"/>
    <m/>
  </r>
  <r>
    <x v="799"/>
    <x v="24"/>
    <x v="4"/>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7"/>
    <m/>
    <m/>
    <n v="16380"/>
    <n v="-16380"/>
    <s v="cash paid"/>
  </r>
  <r>
    <x v="805"/>
    <x v="65"/>
    <x v="7"/>
    <m/>
    <m/>
    <n v="28567"/>
    <n v="-28567"/>
    <m/>
  </r>
  <r>
    <x v="805"/>
    <x v="67"/>
    <x v="7"/>
    <m/>
    <m/>
    <n v="3053"/>
    <n v="-3053"/>
    <m/>
  </r>
  <r>
    <x v="805"/>
    <x v="84"/>
    <x v="4"/>
    <n v="3443"/>
    <n v="5200"/>
    <m/>
    <n v="5200"/>
    <m/>
  </r>
  <r>
    <x v="806"/>
    <x v="83"/>
    <x v="2"/>
    <n v="203"/>
    <n v="26506"/>
    <m/>
    <n v="26506"/>
    <m/>
  </r>
  <r>
    <x v="807"/>
    <x v="83"/>
    <x v="2"/>
    <n v="224"/>
    <n v="9095"/>
    <m/>
    <n v="9095"/>
    <m/>
  </r>
  <r>
    <x v="808"/>
    <x v="85"/>
    <x v="17"/>
    <s v="PO"/>
    <n v="3360000"/>
    <m/>
    <n v="3360000"/>
    <m/>
  </r>
  <r>
    <x v="809"/>
    <x v="24"/>
    <x v="4"/>
    <s v="0018618"/>
    <n v="110000"/>
    <m/>
    <n v="110000"/>
    <m/>
  </r>
  <r>
    <x v="810"/>
    <x v="75"/>
    <x v="13"/>
    <m/>
    <m/>
    <n v="150000"/>
    <n v="-150000"/>
    <s v="Paid thru DIB chq 02483778 advance in burhani cladding"/>
  </r>
  <r>
    <x v="811"/>
    <x v="24"/>
    <x v="4"/>
    <s v="0018631"/>
    <n v="70000"/>
    <m/>
    <n v="70000"/>
    <m/>
  </r>
  <r>
    <x v="811"/>
    <x v="85"/>
    <x v="17"/>
    <m/>
    <m/>
    <n v="750000"/>
    <n v="-750000"/>
    <s v="Advance paid online transfer by bilal bhai"/>
  </r>
  <r>
    <x v="811"/>
    <x v="85"/>
    <x v="17"/>
    <m/>
    <m/>
    <n v="1000000"/>
    <n v="-1000000"/>
    <s v="Cash paid by bilal bhai"/>
  </r>
  <r>
    <x v="812"/>
    <x v="24"/>
    <x v="4"/>
    <m/>
    <m/>
    <n v="155790"/>
    <n v="-155790"/>
    <s v="This payment received from Deluxe group as Deutsche bank advance  amount Rs 500,000"/>
  </r>
  <r>
    <x v="812"/>
    <x v="86"/>
    <x v="4"/>
    <m/>
    <m/>
    <n v="132000"/>
    <n v="-132000"/>
    <m/>
  </r>
  <r>
    <x v="812"/>
    <x v="86"/>
    <x v="4"/>
    <m/>
    <m/>
    <n v="151650"/>
    <n v="-151650"/>
    <m/>
  </r>
  <r>
    <x v="812"/>
    <x v="86"/>
    <x v="4"/>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4"/>
    <x v="16"/>
    <n v="11222"/>
    <n v="67780"/>
    <m/>
    <n v="67780"/>
    <m/>
  </r>
  <r>
    <x v="814"/>
    <x v="86"/>
    <x v="13"/>
    <m/>
    <m/>
    <n v="300000"/>
    <n v="-300000"/>
    <s v="Paid thru DIB chq 02483783 advance in Ethnic"/>
  </r>
  <r>
    <x v="815"/>
    <x v="24"/>
    <x v="16"/>
    <n v="11291"/>
    <n v="29640"/>
    <m/>
    <n v="29640"/>
    <m/>
  </r>
  <r>
    <x v="721"/>
    <x v="24"/>
    <x v="5"/>
    <s v="02029"/>
    <n v="7091"/>
    <m/>
    <n v="7091"/>
    <m/>
  </r>
  <r>
    <x v="721"/>
    <x v="24"/>
    <x v="5"/>
    <m/>
    <m/>
    <n v="24239"/>
    <n v="-24239"/>
    <s v="DIB chq 02290577"/>
  </r>
  <r>
    <x v="816"/>
    <x v="24"/>
    <x v="5"/>
    <s v="02457"/>
    <n v="29720"/>
    <m/>
    <n v="29720"/>
    <m/>
  </r>
  <r>
    <x v="817"/>
    <x v="86"/>
    <x v="4"/>
    <s v="0018753"/>
    <n v="132000"/>
    <m/>
    <n v="132000"/>
    <m/>
  </r>
  <r>
    <x v="817"/>
    <x v="24"/>
    <x v="4"/>
    <s v="0018783"/>
    <n v="6642"/>
    <m/>
    <n v="6642"/>
    <m/>
  </r>
  <r>
    <x v="818"/>
    <x v="24"/>
    <x v="4"/>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4"/>
    <x v="9"/>
    <s v="37"/>
    <n v="337580"/>
    <m/>
    <n v="337580"/>
    <m/>
  </r>
  <r>
    <x v="826"/>
    <x v="77"/>
    <x v="4"/>
    <s v="3679"/>
    <n v="17400"/>
    <m/>
    <n v="17400"/>
    <m/>
  </r>
  <r>
    <x v="827"/>
    <x v="77"/>
    <x v="4"/>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4"/>
    <m/>
    <n v="151650"/>
    <m/>
    <n v="151650"/>
    <m/>
  </r>
  <r>
    <x v="830"/>
    <x v="86"/>
    <x v="1"/>
    <m/>
    <n v="42000"/>
    <m/>
    <n v="42000"/>
    <m/>
  </r>
  <r>
    <x v="831"/>
    <x v="86"/>
    <x v="10"/>
    <n v="23816"/>
    <n v="60000"/>
    <m/>
    <n v="60000"/>
    <m/>
  </r>
  <r>
    <x v="831"/>
    <x v="87"/>
    <x v="7"/>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4"/>
    <s v="0018909"/>
    <n v="46000"/>
    <m/>
    <n v="46000"/>
    <m/>
  </r>
  <r>
    <x v="835"/>
    <x v="87"/>
    <x v="1"/>
    <m/>
    <n v="114000"/>
    <m/>
    <n v="114000"/>
    <m/>
  </r>
  <r>
    <x v="836"/>
    <x v="87"/>
    <x v="2"/>
    <s v="30"/>
    <n v="52499"/>
    <m/>
    <n v="52499"/>
    <m/>
  </r>
  <r>
    <x v="837"/>
    <x v="86"/>
    <x v="1"/>
    <n v="273"/>
    <n v="126250"/>
    <m/>
    <n v="126250"/>
    <m/>
  </r>
  <r>
    <x v="837"/>
    <x v="86"/>
    <x v="3"/>
    <s v="2223"/>
    <n v="58635"/>
    <m/>
    <n v="58635"/>
    <m/>
  </r>
  <r>
    <x v="837"/>
    <x v="24"/>
    <x v="3"/>
    <m/>
    <n v="10762"/>
    <m/>
    <n v="10762"/>
    <s v="Adjustment"/>
  </r>
  <r>
    <x v="838"/>
    <x v="86"/>
    <x v="1"/>
    <s v="281"/>
    <n v="10750"/>
    <m/>
    <n v="10750"/>
    <m/>
  </r>
  <r>
    <x v="838"/>
    <x v="86"/>
    <x v="4"/>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4"/>
    <x v="16"/>
    <m/>
    <m/>
    <n v="91480"/>
    <n v="-91480"/>
    <s v="MCB 1855423751 "/>
  </r>
  <r>
    <x v="843"/>
    <x v="77"/>
    <x v="16"/>
    <m/>
    <m/>
    <n v="48520"/>
    <n v="-48520"/>
    <m/>
  </r>
  <r>
    <x v="843"/>
    <x v="87"/>
    <x v="7"/>
    <m/>
    <n v="27000"/>
    <m/>
    <n v="27000"/>
    <s v="150 Linked adapters"/>
  </r>
  <r>
    <x v="843"/>
    <x v="87"/>
    <x v="7"/>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7"/>
    <m/>
    <m/>
    <n v="22500"/>
    <n v="-22500"/>
    <s v="cash paid"/>
  </r>
  <r>
    <x v="847"/>
    <x v="88"/>
    <x v="9"/>
    <m/>
    <m/>
    <n v="131000"/>
    <n v="-131000"/>
    <s v="adjust"/>
  </r>
  <r>
    <x v="848"/>
    <x v="24"/>
    <x v="9"/>
    <m/>
    <m/>
    <n v="150000"/>
    <n v="-150000"/>
    <s v="MCB 1855423758 "/>
  </r>
  <r>
    <x v="848"/>
    <x v="87"/>
    <x v="7"/>
    <m/>
    <n v="27000"/>
    <m/>
    <n v="27000"/>
    <s v="cash paid"/>
  </r>
  <r>
    <x v="848"/>
    <x v="87"/>
    <x v="7"/>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4"/>
    <x v="13"/>
    <s v="17"/>
    <n v="854151"/>
    <m/>
    <n v="854151"/>
    <m/>
  </r>
  <r>
    <x v="849"/>
    <x v="67"/>
    <x v="7"/>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4"/>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4"/>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4"/>
    <m/>
    <m/>
    <n v="147140"/>
    <n v="-147140"/>
    <s v="Final payment from JS the forum (given to iqbal sons)"/>
  </r>
  <r>
    <x v="873"/>
    <x v="89"/>
    <x v="4"/>
    <m/>
    <m/>
    <n v="31200"/>
    <n v="-31200"/>
    <m/>
  </r>
  <r>
    <x v="873"/>
    <x v="91"/>
    <x v="4"/>
    <m/>
    <m/>
    <n v="109718"/>
    <n v="-109718"/>
    <m/>
  </r>
  <r>
    <x v="874"/>
    <x v="77"/>
    <x v="16"/>
    <s v="11662"/>
    <n v="23920"/>
    <m/>
    <n v="23920"/>
    <m/>
  </r>
  <r>
    <x v="874"/>
    <x v="24"/>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4"/>
    <s v="19236"/>
    <n v="125000"/>
    <m/>
    <n v="125000"/>
    <s v="10 Roll insulation"/>
  </r>
  <r>
    <x v="874"/>
    <x v="86"/>
    <x v="18"/>
    <s v="004"/>
    <n v="42000"/>
    <m/>
    <n v="42000"/>
    <s v="1 coil cable 2 core"/>
  </r>
  <r>
    <x v="875"/>
    <x v="86"/>
    <x v="4"/>
    <s v="19252"/>
    <n v="25000"/>
    <m/>
    <n v="25000"/>
    <s v="2 roll insulation"/>
  </r>
  <r>
    <x v="876"/>
    <x v="85"/>
    <x v="17"/>
    <m/>
    <m/>
    <n v="495000"/>
    <n v="-495000"/>
    <s v="Paid (received from Total against Psychiatry IPC-11) uptodate is 2,895,000"/>
  </r>
  <r>
    <x v="876"/>
    <x v="87"/>
    <x v="7"/>
    <m/>
    <m/>
    <n v="150000"/>
    <n v="-150000"/>
    <s v="MCB 1855423791"/>
  </r>
  <r>
    <x v="875"/>
    <x v="90"/>
    <x v="13"/>
    <m/>
    <m/>
    <n v="192000"/>
    <n v="-192000"/>
    <s v="received advance from IK associates in Ethnic on 20 Oct 22 (Meezan chq D- 06299844) "/>
  </r>
  <r>
    <x v="877"/>
    <x v="92"/>
    <x v="4"/>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4"/>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4"/>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4"/>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7"/>
    <m/>
    <m/>
    <n v="50000"/>
    <n v="-50000"/>
    <s v="paid cash (rec by fahad)"/>
  </r>
  <r>
    <x v="893"/>
    <x v="90"/>
    <x v="21"/>
    <m/>
    <n v="300000"/>
    <m/>
    <n v="300000"/>
    <s v="deal final"/>
  </r>
  <r>
    <x v="893"/>
    <x v="90"/>
    <x v="21"/>
    <m/>
    <m/>
    <n v="200000"/>
    <n v="-200000"/>
    <s v="Online transfer by bilal bhai"/>
  </r>
  <r>
    <x v="892"/>
    <x v="24"/>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4"/>
    <s v="4091"/>
    <n v="8160"/>
    <m/>
    <n v="8160"/>
    <m/>
  </r>
  <r>
    <x v="893"/>
    <x v="90"/>
    <x v="14"/>
    <s v="30001214"/>
    <n v="1450496"/>
    <m/>
    <n v="1450496"/>
    <m/>
  </r>
  <r>
    <x v="894"/>
    <x v="93"/>
    <x v="20"/>
    <s v="18"/>
    <n v="451515"/>
    <m/>
    <n v="451515"/>
    <m/>
  </r>
  <r>
    <x v="894"/>
    <x v="93"/>
    <x v="20"/>
    <s v="19"/>
    <n v="118979"/>
    <m/>
    <n v="118979"/>
    <m/>
  </r>
  <r>
    <x v="894"/>
    <x v="93"/>
    <x v="4"/>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4"/>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4"/>
    <x v="10"/>
    <s v="24141"/>
    <n v="1900"/>
    <m/>
    <n v="1900"/>
    <s v="2 nos thermometers"/>
  </r>
  <r>
    <x v="903"/>
    <x v="90"/>
    <x v="14"/>
    <s v="30001322"/>
    <n v="100742"/>
    <m/>
    <n v="100742"/>
    <m/>
  </r>
  <r>
    <x v="903"/>
    <x v="90"/>
    <x v="14"/>
    <s v="30001321"/>
    <n v="147250"/>
    <m/>
    <n v="147250"/>
    <m/>
  </r>
  <r>
    <x v="904"/>
    <x v="24"/>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4"/>
    <x v="10"/>
    <m/>
    <m/>
    <n v="7600"/>
    <n v="-7600"/>
    <m/>
  </r>
  <r>
    <x v="906"/>
    <x v="90"/>
    <x v="13"/>
    <s v="19"/>
    <n v="1603139"/>
    <m/>
    <n v="1603139"/>
    <m/>
  </r>
  <r>
    <x v="906"/>
    <x v="24"/>
    <x v="13"/>
    <s v="20"/>
    <n v="38000"/>
    <m/>
    <n v="38000"/>
    <m/>
  </r>
  <r>
    <x v="907"/>
    <x v="90"/>
    <x v="15"/>
    <s v="699"/>
    <n v="29568"/>
    <m/>
    <n v="29568"/>
    <m/>
  </r>
  <r>
    <x v="907"/>
    <x v="87"/>
    <x v="15"/>
    <s v="699"/>
    <n v="5040"/>
    <m/>
    <n v="5040"/>
    <m/>
  </r>
  <r>
    <x v="907"/>
    <x v="93"/>
    <x v="4"/>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4"/>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4"/>
    <x v="7"/>
    <m/>
    <m/>
    <n v="14000"/>
    <n v="-14000"/>
    <s v="MCB chq 1875278270 "/>
  </r>
  <r>
    <x v="910"/>
    <x v="67"/>
    <x v="7"/>
    <m/>
    <m/>
    <n v="11000"/>
    <n v="-11000"/>
    <m/>
  </r>
  <r>
    <x v="910"/>
    <x v="87"/>
    <x v="7"/>
    <m/>
    <m/>
    <n v="25000"/>
    <n v="-25000"/>
    <m/>
  </r>
  <r>
    <x v="911"/>
    <x v="94"/>
    <x v="4"/>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4"/>
    <s v="19529"/>
    <n v="149500"/>
    <m/>
    <n v="149500"/>
    <s v="13 rolls glass wool "/>
  </r>
  <r>
    <x v="915"/>
    <x v="90"/>
    <x v="4"/>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4"/>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4"/>
    <s v="19596"/>
    <n v="126500"/>
    <m/>
    <n v="126500"/>
    <s v="11 Roll insulation"/>
  </r>
  <r>
    <x v="925"/>
    <x v="95"/>
    <x v="1"/>
    <s v="579"/>
    <n v="25754"/>
    <m/>
    <n v="25754"/>
    <s v="Aeroflex tube 1-1/4 and 1-7/8"/>
  </r>
  <r>
    <x v="926"/>
    <x v="95"/>
    <x v="16"/>
    <s v="11961"/>
    <n v="47250"/>
    <m/>
    <n v="47250"/>
    <s v="channel 27 x 18 &amp; channel 41 x 21"/>
  </r>
  <r>
    <x v="927"/>
    <x v="77"/>
    <x v="4"/>
    <m/>
    <m/>
    <n v="21400"/>
    <n v="-21400"/>
    <s v="Rec final payment from JS Bank shaheen and Cefeteria area ) chq amount = 178573"/>
  </r>
  <r>
    <x v="927"/>
    <x v="86"/>
    <x v="4"/>
    <m/>
    <m/>
    <n v="25000"/>
    <n v="-25000"/>
    <m/>
  </r>
  <r>
    <x v="927"/>
    <x v="90"/>
    <x v="4"/>
    <m/>
    <m/>
    <n v="69000"/>
    <n v="-69000"/>
    <m/>
  </r>
  <r>
    <x v="927"/>
    <x v="91"/>
    <x v="4"/>
    <m/>
    <m/>
    <n v="15282"/>
    <n v="-15282"/>
    <m/>
  </r>
  <r>
    <x v="927"/>
    <x v="92"/>
    <x v="4"/>
    <m/>
    <m/>
    <n v="47891"/>
    <n v="-47891"/>
    <m/>
  </r>
  <r>
    <x v="927"/>
    <x v="93"/>
    <x v="15"/>
    <m/>
    <m/>
    <n v="150000"/>
    <n v="-150000"/>
    <s v="MCB chq 1875278299 advance paid in FD deal"/>
  </r>
  <r>
    <x v="928"/>
    <x v="95"/>
    <x v="0"/>
    <s v="363"/>
    <n v="263400"/>
    <m/>
    <n v="263400"/>
    <s v="M.s Pipe 1&quot; , 1-1/2 &amp; 2&quot;"/>
  </r>
  <r>
    <x v="929"/>
    <x v="95"/>
    <x v="4"/>
    <s v="19622"/>
    <n v="17000"/>
    <m/>
    <n v="17000"/>
    <s v="flexbiel connector 1 carton"/>
  </r>
  <r>
    <x v="929"/>
    <x v="95"/>
    <x v="4"/>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4"/>
    <x v="3"/>
    <s v="2223"/>
    <n v="2495"/>
    <m/>
    <n v="2495"/>
    <s v="elbow"/>
  </r>
  <r>
    <x v="934"/>
    <x v="90"/>
    <x v="18"/>
    <s v="008"/>
    <n v="230000"/>
    <m/>
    <n v="230000"/>
    <m/>
  </r>
  <r>
    <x v="934"/>
    <x v="91"/>
    <x v="4"/>
    <s v="19645"/>
    <n v="3495"/>
    <m/>
    <n v="3495"/>
    <s v="super loan"/>
  </r>
  <r>
    <x v="934"/>
    <x v="91"/>
    <x v="4"/>
    <s v="19650"/>
    <n v="3420"/>
    <m/>
    <n v="3420"/>
    <s v="super loan"/>
  </r>
  <r>
    <x v="935"/>
    <x v="93"/>
    <x v="9"/>
    <s v="38"/>
    <n v="1535000"/>
    <m/>
    <n v="1535000"/>
    <m/>
  </r>
  <r>
    <x v="936"/>
    <x v="95"/>
    <x v="14"/>
    <s v="1439"/>
    <n v="240163"/>
    <m/>
    <n v="240163"/>
    <m/>
  </r>
  <r>
    <x v="937"/>
    <x v="24"/>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4"/>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4"/>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4"/>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4"/>
    <s v="19770"/>
    <n v="47400"/>
    <m/>
    <n v="47400"/>
    <s v="Flexible duxt 8&quot;"/>
  </r>
  <r>
    <x v="949"/>
    <x v="93"/>
    <x v="4"/>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4"/>
    <m/>
    <m/>
    <n v="6915"/>
    <n v="-6915"/>
    <s v="Rec from Total in acc of JPMC IPC-52 (Chq amount 1,063,674 against GST invoice)"/>
  </r>
  <r>
    <x v="954"/>
    <x v="92"/>
    <x v="4"/>
    <m/>
    <m/>
    <n v="15069"/>
    <n v="-15069"/>
    <m/>
  </r>
  <r>
    <x v="954"/>
    <x v="93"/>
    <x v="4"/>
    <m/>
    <m/>
    <n v="848690"/>
    <n v="-848690"/>
    <m/>
  </r>
  <r>
    <x v="954"/>
    <x v="94"/>
    <x v="4"/>
    <m/>
    <m/>
    <n v="78000"/>
    <n v="-78000"/>
    <m/>
  </r>
  <r>
    <x v="954"/>
    <x v="95"/>
    <x v="4"/>
    <m/>
    <m/>
    <n v="115000"/>
    <n v="-115000"/>
    <m/>
  </r>
  <r>
    <x v="954"/>
    <x v="24"/>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4"/>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4"/>
    <s v="19932"/>
    <n v="15800"/>
    <m/>
    <n v="15800"/>
    <s v="Flexible duct 8&quot; 2 carton"/>
  </r>
  <r>
    <x v="970"/>
    <x v="91"/>
    <x v="13"/>
    <m/>
    <m/>
    <n v="300000"/>
    <n v="-300000"/>
    <s v="Chq given Via al madina steel"/>
  </r>
  <r>
    <x v="970"/>
    <x v="93"/>
    <x v="4"/>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4"/>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4"/>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46"/>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4"/>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4"/>
    <s v="4473"/>
    <n v="6900"/>
    <m/>
    <n v="6900"/>
    <s v="rock wool"/>
  </r>
  <r>
    <x v="985"/>
    <x v="100"/>
    <x v="14"/>
    <s v="1534"/>
    <n v="51648"/>
    <m/>
    <n v="51648"/>
    <s v="go flex xlpe foam"/>
  </r>
  <r>
    <x v="985"/>
    <x v="110"/>
    <x v="6"/>
    <m/>
    <n v="12591"/>
    <m/>
    <n v="12591"/>
    <m/>
  </r>
  <r>
    <x v="986"/>
    <x v="98"/>
    <x v="1"/>
    <s v="836"/>
    <n v="9004"/>
    <m/>
    <n v="9004"/>
    <m/>
  </r>
  <r>
    <x v="987"/>
    <x v="101"/>
    <x v="20"/>
    <s v="46"/>
    <n v="329527"/>
    <m/>
    <n v="329527"/>
    <m/>
  </r>
  <r>
    <x v="987"/>
    <x v="100"/>
    <x v="20"/>
    <s v="47"/>
    <n v="154261"/>
    <m/>
    <n v="154261"/>
    <m/>
  </r>
  <r>
    <x v="987"/>
    <x v="110"/>
    <x v="6"/>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4"/>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6"/>
    <m/>
    <n v="31540"/>
    <m/>
    <n v="31540"/>
    <m/>
  </r>
  <r>
    <x v="988"/>
    <x v="90"/>
    <x v="13"/>
    <m/>
    <m/>
    <n v="200000"/>
    <n v="-200000"/>
    <s v="MCB chq 1940091009"/>
  </r>
  <r>
    <x v="988"/>
    <x v="91"/>
    <x v="13"/>
    <m/>
    <m/>
    <n v="50000"/>
    <n v="-50000"/>
    <s v="MCB chq 1940091010"/>
  </r>
  <r>
    <x v="991"/>
    <x v="101"/>
    <x v="4"/>
    <s v="10020"/>
    <n v="44000"/>
    <m/>
    <n v="44000"/>
    <s v="flexible duct connector"/>
  </r>
  <r>
    <x v="989"/>
    <x v="100"/>
    <x v="4"/>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4"/>
    <m/>
    <m/>
    <n v="600000"/>
    <n v="-600000"/>
    <s v="(rec from IK on 26 may 23)"/>
  </r>
  <r>
    <x v="993"/>
    <x v="100"/>
    <x v="4"/>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4"/>
    <s v="4500"/>
    <n v="11500"/>
    <m/>
    <n v="11500"/>
    <s v="rock wool"/>
  </r>
  <r>
    <x v="990"/>
    <x v="101"/>
    <x v="20"/>
    <m/>
    <m/>
    <n v="500000"/>
    <n v="-500000"/>
    <s v="MCB chq 1940091015"/>
  </r>
  <r>
    <x v="995"/>
    <x v="110"/>
    <x v="6"/>
    <m/>
    <n v="4215"/>
    <m/>
    <n v="4215"/>
    <m/>
  </r>
  <r>
    <x v="995"/>
    <x v="101"/>
    <x v="20"/>
    <s v="54"/>
    <n v="272244"/>
    <m/>
    <n v="272244"/>
    <m/>
  </r>
  <r>
    <x v="995"/>
    <x v="98"/>
    <x v="20"/>
    <s v="55"/>
    <n v="101572"/>
    <m/>
    <n v="101572"/>
    <m/>
  </r>
  <r>
    <x v="996"/>
    <x v="100"/>
    <x v="4"/>
    <s v="4507"/>
    <n v="16100"/>
    <m/>
    <n v="16100"/>
    <m/>
  </r>
  <r>
    <x v="996"/>
    <x v="110"/>
    <x v="6"/>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6"/>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6"/>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4"/>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4"/>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6"/>
    <m/>
    <m/>
    <n v="65000"/>
    <n v="-65000"/>
    <s v="Online transfer by BH"/>
  </r>
  <r>
    <x v="1014"/>
    <x v="95"/>
    <x v="13"/>
    <m/>
    <m/>
    <n v="169188"/>
    <n v="-169188"/>
    <s v="Cheque received from Al Madina Steel traders amount 300,000"/>
  </r>
  <r>
    <x v="1014"/>
    <x v="96"/>
    <x v="13"/>
    <m/>
    <m/>
    <n v="116894"/>
    <n v="-116894"/>
    <m/>
  </r>
  <r>
    <x v="1014"/>
    <x v="46"/>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4"/>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4"/>
    <s v="20102"/>
    <n v="130000"/>
    <m/>
    <n v="130000"/>
    <s v="super loan"/>
  </r>
  <r>
    <x v="1022"/>
    <x v="94"/>
    <x v="4"/>
    <m/>
    <n v="115000"/>
    <m/>
    <n v="115000"/>
    <s v="afico 8 rolls"/>
  </r>
  <r>
    <x v="1023"/>
    <x v="101"/>
    <x v="20"/>
    <s v="74"/>
    <n v="407933"/>
    <m/>
    <n v="407933"/>
    <m/>
  </r>
  <r>
    <x v="1023"/>
    <x v="94"/>
    <x v="20"/>
    <s v="75"/>
    <n v="94569"/>
    <m/>
    <n v="94569"/>
    <m/>
  </r>
  <r>
    <x v="1024"/>
    <x v="110"/>
    <x v="6"/>
    <s v="194"/>
    <n v="7782"/>
    <m/>
    <n v="7782"/>
    <m/>
  </r>
  <r>
    <x v="1024"/>
    <x v="108"/>
    <x v="23"/>
    <m/>
    <n v="4226000"/>
    <m/>
    <n v="4226000"/>
    <m/>
  </r>
  <r>
    <x v="1024"/>
    <x v="108"/>
    <x v="23"/>
    <m/>
    <m/>
    <n v="975000"/>
    <n v="-975000"/>
    <s v="Adv chq given for VAVs (Chq rec from Total in Meezan Bank Adv)"/>
  </r>
  <r>
    <x v="1024"/>
    <x v="24"/>
    <x v="9"/>
    <m/>
    <m/>
    <n v="200000"/>
    <n v="-200000"/>
    <s v="Advance paid in OT area (Cash took from Al madina steel)"/>
  </r>
  <r>
    <x v="1025"/>
    <x v="88"/>
    <x v="20"/>
    <s v="76"/>
    <n v="306968"/>
    <m/>
    <n v="306968"/>
    <m/>
  </r>
  <r>
    <x v="1025"/>
    <x v="112"/>
    <x v="20"/>
    <s v="77"/>
    <n v="100000"/>
    <m/>
    <n v="100000"/>
    <m/>
  </r>
  <r>
    <x v="1025"/>
    <x v="98"/>
    <x v="20"/>
    <s v="78"/>
    <n v="140886"/>
    <m/>
    <n v="140886"/>
    <m/>
  </r>
  <r>
    <x v="1025"/>
    <x v="100"/>
    <x v="4"/>
    <m/>
    <m/>
    <n v="64100"/>
    <n v="-64100"/>
    <s v="Rec fron NEC in acc of Trifit chq amount is 450,000"/>
  </r>
  <r>
    <x v="1025"/>
    <x v="101"/>
    <x v="4"/>
    <m/>
    <m/>
    <n v="66000"/>
    <n v="-66000"/>
    <m/>
  </r>
  <r>
    <x v="1025"/>
    <x v="110"/>
    <x v="4"/>
    <m/>
    <m/>
    <n v="15800"/>
    <n v="-15800"/>
    <m/>
  </r>
  <r>
    <x v="1025"/>
    <x v="113"/>
    <x v="4"/>
    <m/>
    <m/>
    <n v="13260"/>
    <n v="-13260"/>
    <m/>
  </r>
  <r>
    <x v="1025"/>
    <x v="93"/>
    <x v="4"/>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6"/>
    <s v="278"/>
    <n v="286220"/>
    <m/>
    <n v="286220"/>
    <m/>
  </r>
  <r>
    <x v="1026"/>
    <x v="97"/>
    <x v="22"/>
    <s v="1489"/>
    <n v="9820"/>
    <m/>
    <n v="9820"/>
    <s v="ball vavle"/>
  </r>
  <r>
    <x v="1026"/>
    <x v="113"/>
    <x v="22"/>
    <s v="1490"/>
    <n v="91053"/>
    <m/>
    <n v="91053"/>
    <s v="armaflex"/>
  </r>
  <r>
    <x v="1026"/>
    <x v="114"/>
    <x v="22"/>
    <s v="1491"/>
    <n v="92000"/>
    <m/>
    <n v="92000"/>
    <s v="gate valve stainer"/>
  </r>
  <r>
    <x v="1026"/>
    <x v="94"/>
    <x v="4"/>
    <m/>
    <m/>
    <n v="115000"/>
    <n v="-115000"/>
    <s v="cash paid for super loan and afico roll (Total amount is 245,000)"/>
  </r>
  <r>
    <x v="1026"/>
    <x v="113"/>
    <x v="4"/>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4"/>
    <s v="4565"/>
    <n v="27640"/>
    <m/>
    <n v="27640"/>
    <s v="Flexble"/>
  </r>
  <r>
    <x v="1029"/>
    <x v="94"/>
    <x v="4"/>
    <s v="4564"/>
    <n v="22500"/>
    <m/>
    <n v="22500"/>
    <s v="Flexble"/>
  </r>
  <r>
    <x v="1030"/>
    <x v="112"/>
    <x v="22"/>
    <s v="1516"/>
    <n v="188000"/>
    <m/>
    <n v="188000"/>
    <m/>
  </r>
  <r>
    <x v="1031"/>
    <x v="98"/>
    <x v="1"/>
    <s v="201"/>
    <n v="76250"/>
    <m/>
    <n v="76250"/>
    <m/>
  </r>
  <r>
    <x v="1031"/>
    <x v="95"/>
    <x v="14"/>
    <m/>
    <m/>
    <n v="385000"/>
    <n v="-385000"/>
    <s v="Rec from Al madina steel "/>
  </r>
  <r>
    <x v="1032"/>
    <x v="110"/>
    <x v="6"/>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4"/>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6"/>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6"/>
    <m/>
    <m/>
    <n v="16490"/>
    <n v="-16490"/>
    <s v="sales return"/>
  </r>
  <r>
    <x v="1040"/>
    <x v="98"/>
    <x v="14"/>
    <s v="1635"/>
    <n v="153990"/>
    <m/>
    <n v="153990"/>
    <m/>
  </r>
  <r>
    <x v="1040"/>
    <x v="108"/>
    <x v="20"/>
    <s v="91"/>
    <n v="119072"/>
    <m/>
    <n v="119072"/>
    <m/>
  </r>
  <r>
    <x v="1040"/>
    <x v="112"/>
    <x v="6"/>
    <m/>
    <m/>
    <n v="231000"/>
    <n v="-231000"/>
    <s v="Online transfer by BH"/>
  </r>
  <r>
    <x v="1041"/>
    <x v="113"/>
    <x v="22"/>
    <s v="1597"/>
    <n v="88971"/>
    <m/>
    <n v="88971"/>
    <m/>
  </r>
  <r>
    <x v="1042"/>
    <x v="88"/>
    <x v="20"/>
    <s v="92"/>
    <n v="49067"/>
    <m/>
    <n v="49067"/>
    <m/>
  </r>
  <r>
    <x v="1043"/>
    <x v="114"/>
    <x v="20"/>
    <s v="93"/>
    <n v="70850"/>
    <m/>
    <n v="70850"/>
    <m/>
  </r>
  <r>
    <x v="1043"/>
    <x v="88"/>
    <x v="4"/>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4"/>
    <s v="4602"/>
    <n v="7000"/>
    <m/>
    <n v="7000"/>
    <m/>
  </r>
  <r>
    <x v="1046"/>
    <x v="112"/>
    <x v="3"/>
    <s v="679"/>
    <n v="6055"/>
    <m/>
    <n v="6055"/>
    <m/>
  </r>
  <r>
    <x v="1046"/>
    <x v="110"/>
    <x v="3"/>
    <s v="680"/>
    <n v="1260"/>
    <m/>
    <n v="1260"/>
    <m/>
  </r>
  <r>
    <x v="1047"/>
    <x v="88"/>
    <x v="4"/>
    <s v="4604"/>
    <n v="20300"/>
    <m/>
    <n v="20300"/>
    <s v="Combined bill"/>
  </r>
  <r>
    <x v="1047"/>
    <x v="114"/>
    <x v="4"/>
    <m/>
    <n v="45000"/>
    <m/>
    <n v="45000"/>
    <m/>
  </r>
  <r>
    <x v="1047"/>
    <x v="93"/>
    <x v="4"/>
    <m/>
    <m/>
    <n v="64845"/>
    <n v="-64845"/>
    <s v="Chq receivd from NEC in tri fit = 200000"/>
  </r>
  <r>
    <x v="1047"/>
    <x v="94"/>
    <x v="4"/>
    <m/>
    <m/>
    <n v="22500"/>
    <n v="-22500"/>
    <m/>
  </r>
  <r>
    <x v="1047"/>
    <x v="88"/>
    <x v="4"/>
    <m/>
    <m/>
    <n v="19260"/>
    <n v="-19260"/>
    <m/>
  </r>
  <r>
    <x v="1047"/>
    <x v="113"/>
    <x v="4"/>
    <m/>
    <m/>
    <n v="34640"/>
    <n v="-34640"/>
    <m/>
  </r>
  <r>
    <x v="1047"/>
    <x v="114"/>
    <x v="4"/>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4"/>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4"/>
    <s v="4612"/>
    <n v="3350"/>
    <m/>
    <n v="3350"/>
    <m/>
  </r>
  <r>
    <x v="1052"/>
    <x v="115"/>
    <x v="4"/>
    <s v="4814"/>
    <n v="45000"/>
    <m/>
    <n v="45000"/>
    <m/>
  </r>
  <r>
    <x v="1053"/>
    <x v="114"/>
    <x v="3"/>
    <s v="835"/>
    <n v="7714"/>
    <m/>
    <n v="7714"/>
    <m/>
  </r>
  <r>
    <x v="1053"/>
    <x v="113"/>
    <x v="4"/>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6"/>
    <m/>
    <m/>
    <n v="73080"/>
    <n v="-73080"/>
    <s v="Online by BH = 153,000"/>
  </r>
  <r>
    <x v="1054"/>
    <x v="112"/>
    <x v="6"/>
    <m/>
    <m/>
    <n v="4870"/>
    <n v="-4870"/>
    <m/>
  </r>
  <r>
    <x v="1054"/>
    <x v="107"/>
    <x v="6"/>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4"/>
    <s v="4622"/>
    <n v="32000"/>
    <m/>
    <n v="32000"/>
    <m/>
  </r>
  <r>
    <x v="1056"/>
    <x v="113"/>
    <x v="4"/>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07"/>
    <x v="24"/>
    <m/>
    <m/>
    <n v="2500000"/>
    <n v="-2500000"/>
    <s v="Received adv from NEC in acc of Engro (This payment will given to Thumb International in advance of XLPE insulation material))"/>
  </r>
  <r>
    <x v="1057"/>
    <x v="115"/>
    <x v="14"/>
    <s v="1663"/>
    <n v="32000"/>
    <m/>
    <n v="32000"/>
    <m/>
  </r>
  <r>
    <x v="1058"/>
    <x v="98"/>
    <x v="14"/>
    <s v="1666"/>
    <n v="119294"/>
    <m/>
    <n v="119294"/>
    <m/>
  </r>
  <r>
    <x v="1058"/>
    <x v="103"/>
    <x v="20"/>
    <m/>
    <m/>
    <n v="657900"/>
    <n v="-657900"/>
    <s v="sheet purchased from Al madina"/>
  </r>
  <r>
    <x v="1058"/>
    <x v="113"/>
    <x v="4"/>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4"/>
    <s v="4636"/>
    <n v="23500"/>
    <m/>
    <n v="23500"/>
    <s v="glass wool 16 kg 25mm"/>
  </r>
  <r>
    <x v="1059"/>
    <x v="98"/>
    <x v="1"/>
    <s v="927"/>
    <n v="439558"/>
    <m/>
    <n v="439558"/>
    <m/>
  </r>
  <r>
    <x v="1059"/>
    <x v="101"/>
    <x v="15"/>
    <s v="884"/>
    <n v="667008"/>
    <m/>
    <n v="667008"/>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4"/>
    <s v="4640"/>
    <n v="35715"/>
    <m/>
    <n v="35715"/>
    <m/>
  </r>
  <r>
    <x v="1061"/>
    <x v="98"/>
    <x v="1"/>
    <m/>
    <m/>
    <n v="36500"/>
    <n v="-36500"/>
    <s v="Cash by vender after SS sheet material returned in VISA Site"/>
  </r>
  <r>
    <x v="1061"/>
    <x v="108"/>
    <x v="20"/>
    <s v="103"/>
    <n v="107536"/>
    <m/>
    <n v="107536"/>
    <m/>
  </r>
  <r>
    <x v="1061"/>
    <x v="107"/>
    <x v="25"/>
    <m/>
    <m/>
    <n v="938219"/>
    <n v="-938219"/>
    <s v="CHQ rec from NEC in tri fit account"/>
  </r>
  <r>
    <x v="1061"/>
    <x v="107"/>
    <x v="25"/>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4"/>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4"/>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46"/>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4"/>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6"/>
    <m/>
    <n v="300000"/>
    <m/>
    <n v="300000"/>
    <s v="Remaining bal"/>
  </r>
  <r>
    <x v="1088"/>
    <x v="101"/>
    <x v="26"/>
    <m/>
    <m/>
    <n v="100000"/>
    <n v="-100000"/>
    <s v="adjusted"/>
  </r>
  <r>
    <x v="1088"/>
    <x v="116"/>
    <x v="27"/>
    <m/>
    <n v="1061510"/>
    <m/>
    <n v="1061510"/>
    <s v="Remaining bal"/>
  </r>
  <r>
    <x v="1088"/>
    <x v="103"/>
    <x v="28"/>
    <m/>
    <n v="885000"/>
    <m/>
    <n v="885000"/>
    <s v="Remaining bal"/>
  </r>
  <r>
    <x v="1088"/>
    <x v="103"/>
    <x v="19"/>
    <m/>
    <n v="4000000"/>
    <m/>
    <n v="4000000"/>
    <s v="Remaining bal"/>
  </r>
  <r>
    <x v="1088"/>
    <x v="107"/>
    <x v="20"/>
    <s v="119"/>
    <n v="131554"/>
    <m/>
    <n v="131554"/>
    <m/>
  </r>
  <r>
    <x v="1089"/>
    <x v="103"/>
    <x v="20"/>
    <s v="120"/>
    <n v="64949"/>
    <m/>
    <n v="64949"/>
    <m/>
  </r>
  <r>
    <x v="1089"/>
    <x v="119"/>
    <x v="4"/>
    <s v="4729"/>
    <n v="43750"/>
    <m/>
    <n v="43750"/>
    <m/>
  </r>
  <r>
    <x v="1090"/>
    <x v="116"/>
    <x v="27"/>
    <m/>
    <m/>
    <n v="700000"/>
    <n v="-700000"/>
    <s v="Cash Given from Al madina steel"/>
  </r>
  <r>
    <x v="1090"/>
    <x v="45"/>
    <x v="9"/>
    <m/>
    <n v="9700"/>
    <m/>
    <n v="9700"/>
    <s v="adjusst"/>
  </r>
  <r>
    <x v="1090"/>
    <x v="24"/>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4"/>
    <s v="4738"/>
    <n v="23330"/>
    <m/>
    <n v="23330"/>
    <m/>
  </r>
  <r>
    <x v="1093"/>
    <x v="101"/>
    <x v="26"/>
    <m/>
    <m/>
    <n v="200000"/>
    <n v="-200000"/>
    <s v="MCB 1958702608"/>
  </r>
  <r>
    <x v="1093"/>
    <x v="108"/>
    <x v="14"/>
    <s v="1732"/>
    <n v="374168"/>
    <m/>
    <n v="374168"/>
    <m/>
  </r>
  <r>
    <x v="1093"/>
    <x v="103"/>
    <x v="14"/>
    <s v="1733"/>
    <n v="374168"/>
    <m/>
    <n v="374168"/>
    <m/>
  </r>
  <r>
    <x v="1093"/>
    <x v="110"/>
    <x v="3"/>
    <s v="1765"/>
    <n v="5520"/>
    <m/>
    <n v="5520"/>
    <m/>
  </r>
  <r>
    <x v="1094"/>
    <x v="106"/>
    <x v="4"/>
    <s v="4749"/>
    <n v="18575"/>
    <m/>
    <n v="18575"/>
    <m/>
  </r>
  <r>
    <x v="1094"/>
    <x v="108"/>
    <x v="20"/>
    <s v="122"/>
    <n v="306092"/>
    <m/>
    <n v="306092"/>
    <m/>
  </r>
  <r>
    <x v="1094"/>
    <x v="106"/>
    <x v="4"/>
    <s v="4750"/>
    <n v="11875"/>
    <m/>
    <n v="11875"/>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5"/>
    <s v="22713"/>
    <n v="602000"/>
    <m/>
    <n v="602000"/>
    <s v="GST invoice in the name of NEC"/>
  </r>
  <r>
    <x v="1096"/>
    <x v="106"/>
    <x v="4"/>
    <s v="4759"/>
    <n v="20485"/>
    <m/>
    <n v="20485"/>
    <m/>
  </r>
  <r>
    <x v="1097"/>
    <x v="119"/>
    <x v="4"/>
    <s v="4761"/>
    <n v="101145"/>
    <m/>
    <n v="101145"/>
    <m/>
  </r>
  <r>
    <x v="1097"/>
    <x v="115"/>
    <x v="22"/>
    <s v="1942"/>
    <n v="55000"/>
    <m/>
    <n v="55000"/>
    <s v="test and drain valve"/>
  </r>
  <r>
    <x v="1098"/>
    <x v="119"/>
    <x v="20"/>
    <s v="127"/>
    <n v="251153"/>
    <m/>
    <n v="251153"/>
    <m/>
  </r>
  <r>
    <x v="1098"/>
    <x v="112"/>
    <x v="20"/>
    <s v="128"/>
    <n v="25780"/>
    <m/>
    <n v="25780"/>
    <m/>
  </r>
  <r>
    <x v="1098"/>
    <x v="113"/>
    <x v="4"/>
    <s v="4770"/>
    <n v="18060"/>
    <m/>
    <n v="18060"/>
    <m/>
  </r>
  <r>
    <x v="1098"/>
    <x v="108"/>
    <x v="4"/>
    <s v="4771"/>
    <n v="15980"/>
    <m/>
    <n v="15980"/>
    <m/>
  </r>
  <r>
    <x v="1098"/>
    <x v="113"/>
    <x v="4"/>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4"/>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8"/>
    <m/>
    <m/>
    <n v="400000"/>
    <n v="-400000"/>
    <s v="MCB 1968625802"/>
  </r>
  <r>
    <x v="1105"/>
    <x v="103"/>
    <x v="28"/>
    <m/>
    <m/>
    <n v="485000"/>
    <n v="-485000"/>
    <s v="MCB 1968625803 final payment"/>
  </r>
  <r>
    <x v="1105"/>
    <x v="103"/>
    <x v="14"/>
    <s v="1753"/>
    <n v="224668"/>
    <m/>
    <n v="224668"/>
    <m/>
  </r>
  <r>
    <x v="1105"/>
    <x v="108"/>
    <x v="14"/>
    <s v="1754"/>
    <n v="32000"/>
    <m/>
    <n v="32000"/>
    <m/>
  </r>
  <r>
    <x v="1105"/>
    <x v="107"/>
    <x v="4"/>
    <s v="4788"/>
    <n v="9240"/>
    <m/>
    <n v="9240"/>
    <m/>
  </r>
  <r>
    <x v="1105"/>
    <x v="107"/>
    <x v="24"/>
    <s v="8"/>
    <n v="1724483"/>
    <m/>
    <n v="1724483"/>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4"/>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4"/>
    <s v="4791"/>
    <n v="4515"/>
    <m/>
    <n v="4515"/>
    <m/>
  </r>
  <r>
    <x v="1108"/>
    <x v="120"/>
    <x v="3"/>
    <s v="2150"/>
    <n v="1420"/>
    <m/>
    <n v="1420"/>
    <m/>
  </r>
  <r>
    <x v="1109"/>
    <x v="108"/>
    <x v="3"/>
    <s v="2182"/>
    <n v="6739"/>
    <m/>
    <n v="6739"/>
    <m/>
  </r>
  <r>
    <x v="1110"/>
    <x v="120"/>
    <x v="20"/>
    <s v="138"/>
    <n v="13416"/>
    <m/>
    <n v="13416"/>
    <m/>
  </r>
  <r>
    <x v="1110"/>
    <x v="107"/>
    <x v="24"/>
    <s v="10"/>
    <n v="836282"/>
    <m/>
    <n v="836282"/>
    <m/>
  </r>
  <r>
    <x v="1110"/>
    <x v="106"/>
    <x v="3"/>
    <s v="2192"/>
    <n v="168"/>
    <m/>
    <n v="168"/>
    <m/>
  </r>
  <r>
    <x v="1110"/>
    <x v="119"/>
    <x v="4"/>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24"/>
    <s v="11"/>
    <n v="417642"/>
    <m/>
    <n v="417642"/>
    <m/>
  </r>
  <r>
    <x v="1112"/>
    <x v="107"/>
    <x v="24"/>
    <s v="12"/>
    <n v="20015"/>
    <m/>
    <n v="20015"/>
    <m/>
  </r>
  <r>
    <x v="1112"/>
    <x v="107"/>
    <x v="24"/>
    <m/>
    <m/>
    <n v="20000"/>
    <n v="-20000"/>
    <s v="cash from office"/>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4"/>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4"/>
    <s v="4810"/>
    <n v="45000"/>
    <m/>
    <n v="45000"/>
    <m/>
  </r>
  <r>
    <x v="1119"/>
    <x v="119"/>
    <x v="4"/>
    <s v="4809"/>
    <n v="10965"/>
    <m/>
    <n v="10965"/>
    <m/>
  </r>
  <r>
    <x v="1120"/>
    <x v="108"/>
    <x v="20"/>
    <m/>
    <m/>
    <n v="1000000"/>
    <n v="-1000000"/>
    <s v="sheet from al madina steel"/>
  </r>
  <r>
    <x v="1120"/>
    <x v="103"/>
    <x v="14"/>
    <m/>
    <m/>
    <n v="850000"/>
    <n v="-850000"/>
    <s v="CHQ rec from NEC in acc of Engro rec on 24 Nov 23"/>
  </r>
  <r>
    <x v="1121"/>
    <x v="107"/>
    <x v="1"/>
    <s v="1495"/>
    <n v="4500"/>
    <m/>
    <n v="4500"/>
    <m/>
  </r>
  <r>
    <x v="1122"/>
    <x v="107"/>
    <x v="24"/>
    <s v="14"/>
    <n v="196267"/>
    <m/>
    <n v="196267"/>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4"/>
    <s v="4827"/>
    <n v="2920"/>
    <m/>
    <n v="2920"/>
    <m/>
  </r>
  <r>
    <x v="1124"/>
    <x v="107"/>
    <x v="4"/>
    <s v="4826"/>
    <n v="21300"/>
    <m/>
    <n v="21300"/>
    <m/>
  </r>
  <r>
    <x v="1125"/>
    <x v="4"/>
    <x v="29"/>
    <s v="10390"/>
    <n v="18551"/>
    <m/>
    <n v="18551"/>
    <m/>
  </r>
  <r>
    <x v="1126"/>
    <x v="119"/>
    <x v="4"/>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5"/>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4"/>
    <s v="4846"/>
    <n v="17500"/>
    <m/>
    <n v="17500"/>
    <m/>
  </r>
  <r>
    <x v="1129"/>
    <x v="108"/>
    <x v="14"/>
    <s v="1777"/>
    <n v="144334"/>
    <m/>
    <n v="144334"/>
    <m/>
  </r>
  <r>
    <x v="1129"/>
    <x v="107"/>
    <x v="24"/>
    <s v="16"/>
    <n v="113438"/>
    <m/>
    <n v="113438"/>
    <m/>
  </r>
  <r>
    <x v="1130"/>
    <x v="108"/>
    <x v="20"/>
    <s v="150"/>
    <n v="40849"/>
    <m/>
    <n v="40849"/>
    <m/>
  </r>
  <r>
    <x v="1130"/>
    <x v="104"/>
    <x v="20"/>
    <s v="151"/>
    <n v="18196"/>
    <m/>
    <n v="18196"/>
    <m/>
  </r>
  <r>
    <x v="1131"/>
    <x v="104"/>
    <x v="3"/>
    <s v="2699"/>
    <n v="16400"/>
    <m/>
    <n v="16400"/>
    <m/>
  </r>
  <r>
    <x v="1131"/>
    <x v="107"/>
    <x v="22"/>
    <s v="2105"/>
    <n v="55000"/>
    <m/>
    <n v="55000"/>
    <m/>
  </r>
  <r>
    <x v="1131"/>
    <x v="104"/>
    <x v="4"/>
    <s v="4853"/>
    <n v="25430"/>
    <m/>
    <n v="25430"/>
    <m/>
  </r>
  <r>
    <x v="1131"/>
    <x v="104"/>
    <x v="0"/>
    <s v="526"/>
    <n v="214720"/>
    <m/>
    <n v="214720"/>
    <m/>
  </r>
  <r>
    <x v="1132"/>
    <x v="110"/>
    <x v="3"/>
    <s v="2704"/>
    <n v="6047"/>
    <m/>
    <n v="6047"/>
    <m/>
  </r>
  <r>
    <x v="1133"/>
    <x v="116"/>
    <x v="27"/>
    <m/>
    <m/>
    <n v="340000"/>
    <n v="-340000"/>
    <s v="Cash from Al madina steel"/>
  </r>
  <r>
    <x v="1133"/>
    <x v="116"/>
    <x v="27"/>
    <m/>
    <m/>
    <n v="21510"/>
    <n v="-21510"/>
    <s v="adjusted"/>
  </r>
  <r>
    <x v="1134"/>
    <x v="104"/>
    <x v="20"/>
    <s v="152"/>
    <n v="32566"/>
    <m/>
    <n v="32566"/>
    <m/>
  </r>
  <r>
    <x v="1134"/>
    <x v="107"/>
    <x v="22"/>
    <s v="2129"/>
    <n v="55000"/>
    <m/>
    <n v="55000"/>
    <m/>
  </r>
  <r>
    <x v="1134"/>
    <x v="107"/>
    <x v="22"/>
    <s v="2130"/>
    <n v="45000"/>
    <m/>
    <n v="45000"/>
    <m/>
  </r>
  <r>
    <x v="1135"/>
    <x v="105"/>
    <x v="30"/>
    <m/>
    <n v="3200000"/>
    <m/>
    <n v="3200000"/>
    <m/>
  </r>
  <r>
    <x v="1135"/>
    <x v="105"/>
    <x v="30"/>
    <m/>
    <m/>
    <n v="1500000"/>
    <n v="-1500000"/>
    <s v="Online By Total Construction (rec on 13- Dec 23)"/>
  </r>
  <r>
    <x v="1136"/>
    <x v="119"/>
    <x v="4"/>
    <s v="4869"/>
    <n v="4380"/>
    <m/>
    <n v="4380"/>
    <m/>
  </r>
  <r>
    <x v="1137"/>
    <x v="104"/>
    <x v="3"/>
    <s v="2842"/>
    <n v="5396"/>
    <m/>
    <n v="5396"/>
    <m/>
  </r>
  <r>
    <x v="1137"/>
    <x v="104"/>
    <x v="4"/>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4"/>
    <s v="4875"/>
    <n v="6580"/>
    <m/>
    <n v="6580"/>
    <m/>
  </r>
  <r>
    <x v="1140"/>
    <x v="107"/>
    <x v="22"/>
    <s v="2166"/>
    <n v="44000"/>
    <m/>
    <n v="44000"/>
    <m/>
  </r>
  <r>
    <x v="1140"/>
    <x v="102"/>
    <x v="31"/>
    <m/>
    <n v="3224000"/>
    <m/>
    <n v="3224000"/>
    <s v="200 P3 sheet  i.e 10,400 SFT ducting"/>
  </r>
  <r>
    <x v="1140"/>
    <x v="102"/>
    <x v="31"/>
    <m/>
    <m/>
    <n v="1500000"/>
    <n v="-1500000"/>
    <s v="(CHQ Rec from Total in BAH Payment rec on 16 Dec 23)"/>
  </r>
  <r>
    <x v="1141"/>
    <x v="105"/>
    <x v="0"/>
    <s v="538"/>
    <n v="987960"/>
    <m/>
    <n v="987960"/>
    <m/>
  </r>
  <r>
    <x v="1142"/>
    <x v="107"/>
    <x v="25"/>
    <m/>
    <m/>
    <n v="189553"/>
    <n v="-189553"/>
    <s v="CHQ rec from NEC in Engro Acc"/>
  </r>
  <r>
    <x v="1143"/>
    <x v="104"/>
    <x v="20"/>
    <s v="153"/>
    <n v="717268"/>
    <m/>
    <n v="717268"/>
    <m/>
  </r>
  <r>
    <x v="1143"/>
    <x v="107"/>
    <x v="25"/>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4"/>
    <m/>
    <m/>
    <n v="91980"/>
    <n v="-91980"/>
    <s v="CHQ given to sheikh traders care off Adeel steel (Rec from Total in BAH deal) = 1,075,700"/>
  </r>
  <r>
    <x v="1144"/>
    <x v="88"/>
    <x v="4"/>
    <m/>
    <m/>
    <n v="21340"/>
    <n v="-21340"/>
    <m/>
  </r>
  <r>
    <x v="1144"/>
    <x v="113"/>
    <x v="4"/>
    <m/>
    <m/>
    <n v="140985"/>
    <n v="-140985"/>
    <m/>
  </r>
  <r>
    <x v="1144"/>
    <x v="108"/>
    <x v="4"/>
    <m/>
    <m/>
    <n v="15980"/>
    <n v="-15980"/>
    <m/>
  </r>
  <r>
    <x v="1144"/>
    <x v="115"/>
    <x v="4"/>
    <m/>
    <m/>
    <n v="45000"/>
    <n v="-45000"/>
    <m/>
  </r>
  <r>
    <x v="1144"/>
    <x v="114"/>
    <x v="4"/>
    <m/>
    <m/>
    <n v="114255"/>
    <n v="-114255"/>
    <m/>
  </r>
  <r>
    <x v="1144"/>
    <x v="107"/>
    <x v="4"/>
    <m/>
    <m/>
    <n v="83530"/>
    <n v="-83530"/>
    <m/>
  </r>
  <r>
    <x v="1144"/>
    <x v="117"/>
    <x v="4"/>
    <m/>
    <m/>
    <n v="65500"/>
    <n v="-65500"/>
    <m/>
  </r>
  <r>
    <x v="1144"/>
    <x v="119"/>
    <x v="4"/>
    <m/>
    <m/>
    <n v="250855"/>
    <n v="-250855"/>
    <m/>
  </r>
  <r>
    <x v="1144"/>
    <x v="104"/>
    <x v="4"/>
    <m/>
    <m/>
    <n v="41135"/>
    <n v="-41135"/>
    <m/>
  </r>
  <r>
    <x v="1144"/>
    <x v="46"/>
    <x v="4"/>
    <m/>
    <m/>
    <n v="205140"/>
    <n v="-205140"/>
    <m/>
  </r>
  <r>
    <x v="1144"/>
    <x v="107"/>
    <x v="4"/>
    <s v="4893"/>
    <n v="3500"/>
    <m/>
    <n v="3500"/>
    <m/>
  </r>
  <r>
    <x v="1145"/>
    <x v="105"/>
    <x v="32"/>
    <m/>
    <n v="1044000"/>
    <m/>
    <n v="1044000"/>
    <m/>
  </r>
  <r>
    <x v="1145"/>
    <x v="107"/>
    <x v="20"/>
    <s v="154"/>
    <n v="26569"/>
    <m/>
    <n v="26569"/>
    <m/>
  </r>
  <r>
    <x v="1145"/>
    <x v="119"/>
    <x v="20"/>
    <s v="155"/>
    <n v="15289"/>
    <m/>
    <n v="15289"/>
    <m/>
  </r>
  <r>
    <x v="1145"/>
    <x v="105"/>
    <x v="32"/>
    <m/>
    <m/>
    <n v="1000000"/>
    <n v="-1000000"/>
    <s v="CHQ Paid (CHQ given from Total in BAH deal Rec)"/>
  </r>
  <r>
    <x v="1145"/>
    <x v="46"/>
    <x v="6"/>
    <m/>
    <m/>
    <n v="250000"/>
    <n v="-250000"/>
    <s v="Online by al madina steel "/>
  </r>
  <r>
    <x v="1146"/>
    <x v="103"/>
    <x v="14"/>
    <m/>
    <m/>
    <n v="1500000"/>
    <n v="-1500000"/>
    <s v="CHQ Paid (CHQ given from Total in BAH deal Rec)"/>
  </r>
  <r>
    <x v="1146"/>
    <x v="107"/>
    <x v="4"/>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7"/>
    <x v="105"/>
    <x v="19"/>
    <m/>
    <n v="2000000"/>
    <m/>
    <n v="2000000"/>
    <s v="deal lock in eY"/>
  </r>
  <r>
    <x v="1147"/>
    <x v="105"/>
    <x v="19"/>
    <m/>
    <m/>
    <n v="1000000"/>
    <n v="-1000000"/>
    <s v="Advance given in EY deal (Cash collect by tajammul from Al madina steel)"/>
  </r>
  <r>
    <x v="1147"/>
    <x v="105"/>
    <x v="19"/>
    <m/>
    <m/>
    <n v="250000"/>
    <n v="-250000"/>
    <s v="Online by adeel steel"/>
  </r>
  <r>
    <x v="1147"/>
    <x v="105"/>
    <x v="19"/>
    <m/>
    <m/>
    <n v="250000"/>
    <n v="-250000"/>
    <s v="Online by adeel steel"/>
  </r>
  <r>
    <x v="1148"/>
    <x v="102"/>
    <x v="0"/>
    <m/>
    <n v="199500"/>
    <m/>
    <n v="199500"/>
    <m/>
  </r>
  <r>
    <x v="1149"/>
    <x v="115"/>
    <x v="9"/>
    <m/>
    <m/>
    <n v="60000"/>
    <n v="-60000"/>
    <s v="online by adeel steel"/>
  </r>
  <r>
    <x v="1149"/>
    <x v="114"/>
    <x v="9"/>
    <m/>
    <m/>
    <n v="190000"/>
    <n v="-190000"/>
    <m/>
  </r>
  <r>
    <x v="1149"/>
    <x v="107"/>
    <x v="24"/>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4"/>
    <s v="4918"/>
    <n v="33840"/>
    <m/>
    <n v="33840"/>
    <m/>
  </r>
  <r>
    <x v="1152"/>
    <x v="104"/>
    <x v="22"/>
    <s v="2228"/>
    <n v="102000"/>
    <m/>
    <n v="102000"/>
    <m/>
  </r>
  <r>
    <x v="1152"/>
    <x v="109"/>
    <x v="22"/>
    <s v="2229"/>
    <n v="82500"/>
    <m/>
    <n v="82500"/>
    <m/>
  </r>
  <r>
    <x v="1152"/>
    <x v="46"/>
    <x v="3"/>
    <s v="3242"/>
    <n v="34317"/>
    <m/>
    <n v="34317"/>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3"/>
    <x v="102"/>
    <x v="3"/>
    <s v="3282"/>
    <n v="30000"/>
    <m/>
    <n v="30000"/>
    <m/>
  </r>
  <r>
    <x v="1154"/>
    <x v="107"/>
    <x v="4"/>
    <s v="4924"/>
    <n v="10500"/>
    <m/>
    <n v="10500"/>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6"/>
    <x v="102"/>
    <x v="31"/>
    <m/>
    <m/>
    <n v="700000"/>
    <n v="-700000"/>
    <m/>
  </r>
  <r>
    <x v="1157"/>
    <x v="105"/>
    <x v="14"/>
    <s v="1805"/>
    <n v="816740"/>
    <m/>
    <n v="816740"/>
    <m/>
  </r>
  <r>
    <x v="1157"/>
    <x v="105"/>
    <x v="22"/>
    <s v="2256"/>
    <n v="328130"/>
    <m/>
    <n v="328130"/>
    <m/>
  </r>
  <r>
    <x v="1157"/>
    <x v="105"/>
    <x v="22"/>
    <s v="2257"/>
    <n v="151031"/>
    <m/>
    <n v="151031"/>
    <m/>
  </r>
  <r>
    <x v="1157"/>
    <x v="105"/>
    <x v="0"/>
    <s v="553"/>
    <n v="408700"/>
    <m/>
    <n v="408700"/>
    <m/>
  </r>
  <r>
    <x v="1158"/>
    <x v="105"/>
    <x v="33"/>
    <m/>
    <m/>
    <n v="550000"/>
    <n v="-550000"/>
    <s v="CHQ given (rec from Total in BAH project)"/>
  </r>
  <r>
    <x v="1158"/>
    <x v="105"/>
    <x v="14"/>
    <s v="1808"/>
    <n v="831940"/>
    <m/>
    <n v="831940"/>
    <m/>
  </r>
  <r>
    <x v="1158"/>
    <x v="105"/>
    <x v="22"/>
    <s v="2263"/>
    <n v="57332"/>
    <m/>
    <n v="57332"/>
    <m/>
  </r>
  <r>
    <x v="1159"/>
    <x v="107"/>
    <x v="0"/>
    <s v="554"/>
    <n v="36300"/>
    <m/>
    <n v="36300"/>
    <m/>
  </r>
  <r>
    <x v="1159"/>
    <x v="107"/>
    <x v="24"/>
    <s v="24"/>
    <n v="57719"/>
    <m/>
    <n v="57719"/>
    <m/>
  </r>
  <r>
    <x v="1160"/>
    <x v="105"/>
    <x v="22"/>
    <s v="2271"/>
    <n v="24244"/>
    <m/>
    <n v="24244"/>
    <m/>
  </r>
  <r>
    <x v="1160"/>
    <x v="107"/>
    <x v="22"/>
    <s v="2272"/>
    <n v="28900"/>
    <m/>
    <n v="28900"/>
    <m/>
  </r>
  <r>
    <x v="1160"/>
    <x v="107"/>
    <x v="4"/>
    <s v="4938"/>
    <n v="5100"/>
    <m/>
    <n v="5100"/>
    <m/>
  </r>
  <r>
    <x v="1161"/>
    <x v="107"/>
    <x v="4"/>
    <s v="4940"/>
    <n v="7000"/>
    <m/>
    <n v="7000"/>
    <m/>
  </r>
  <r>
    <x v="1161"/>
    <x v="46"/>
    <x v="15"/>
    <m/>
    <m/>
    <n v="400000"/>
    <n v="-400000"/>
    <s v="CHQ rec from Adeel steel (meezan cross chq A-87074027"/>
  </r>
  <r>
    <x v="1161"/>
    <x v="105"/>
    <x v="33"/>
    <m/>
    <n v="1680000"/>
    <m/>
    <n v="1680000"/>
    <m/>
  </r>
  <r>
    <x v="1161"/>
    <x v="105"/>
    <x v="33"/>
    <m/>
    <m/>
    <n v="600000"/>
    <n v="-600000"/>
    <s v="CHQ rec from Total construction in BAH project"/>
  </r>
  <r>
    <x v="1161"/>
    <x v="87"/>
    <x v="7"/>
    <m/>
    <m/>
    <n v="56522"/>
    <n v="-56522"/>
    <s v="adjusted"/>
  </r>
  <r>
    <x v="1161"/>
    <x v="87"/>
    <x v="18"/>
    <m/>
    <m/>
    <n v="24000"/>
    <n v="-24000"/>
    <s v="adjusted"/>
  </r>
  <r>
    <x v="1161"/>
    <x v="50"/>
    <x v="11"/>
    <m/>
    <m/>
    <n v="76350"/>
    <n v="-76350"/>
    <s v="adjusted"/>
  </r>
  <r>
    <x v="1161"/>
    <x v="87"/>
    <x v="2"/>
    <m/>
    <m/>
    <n v="33213"/>
    <n v="-33213"/>
    <s v="adjusted"/>
  </r>
  <r>
    <x v="1161"/>
    <x v="24"/>
    <x v="5"/>
    <m/>
    <m/>
    <n v="101800"/>
    <n v="-101800"/>
    <s v="adjusted"/>
  </r>
  <r>
    <x v="1161"/>
    <x v="51"/>
    <x v="5"/>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3"/>
    <x v="123"/>
    <x v="20"/>
    <s v="157"/>
    <n v="128444"/>
    <m/>
    <n v="128444"/>
    <m/>
  </r>
  <r>
    <x v="1163"/>
    <x v="123"/>
    <x v="4"/>
    <s v="20652"/>
    <n v="140000"/>
    <m/>
    <n v="140000"/>
    <m/>
  </r>
  <r>
    <x v="1164"/>
    <x v="123"/>
    <x v="4"/>
    <s v="20651"/>
    <n v="140000"/>
    <m/>
    <n v="140000"/>
    <m/>
  </r>
  <r>
    <x v="1164"/>
    <x v="105"/>
    <x v="14"/>
    <s v="1813"/>
    <n v="816740"/>
    <m/>
    <n v="816740"/>
    <m/>
  </r>
  <r>
    <x v="1165"/>
    <x v="105"/>
    <x v="14"/>
    <s v="1814"/>
    <n v="45600"/>
    <m/>
    <n v="45600"/>
    <m/>
  </r>
  <r>
    <x v="1165"/>
    <x v="123"/>
    <x v="4"/>
    <s v="20653"/>
    <n v="140000"/>
    <m/>
    <n v="140000"/>
    <m/>
  </r>
  <r>
    <x v="1165"/>
    <x v="108"/>
    <x v="14"/>
    <m/>
    <m/>
    <n v="1000000"/>
    <n v="-1000000"/>
    <s v="Online by adeel steel"/>
  </r>
  <r>
    <x v="1165"/>
    <x v="105"/>
    <x v="30"/>
    <m/>
    <m/>
    <n v="500000"/>
    <n v="-500000"/>
    <s v="Online by Al  madina"/>
  </r>
  <r>
    <x v="1165"/>
    <x v="123"/>
    <x v="26"/>
    <m/>
    <n v="312552"/>
    <m/>
    <n v="312552"/>
    <m/>
  </r>
  <r>
    <x v="1165"/>
    <x v="123"/>
    <x v="26"/>
    <m/>
    <m/>
    <n v="150000"/>
    <n v="-150000"/>
    <s v="Online by Al  madina"/>
  </r>
  <r>
    <x v="1165"/>
    <x v="105"/>
    <x v="20"/>
    <s v="156"/>
    <n v="2308000"/>
    <m/>
    <n v="2308000"/>
    <m/>
  </r>
  <r>
    <x v="1165"/>
    <x v="107"/>
    <x v="20"/>
    <s v="158"/>
    <n v="20637"/>
    <m/>
    <n v="20637"/>
    <m/>
  </r>
  <r>
    <x v="1165"/>
    <x v="102"/>
    <x v="20"/>
    <s v="159"/>
    <n v="15317"/>
    <m/>
    <n v="15317"/>
    <m/>
  </r>
  <r>
    <x v="1166"/>
    <x v="108"/>
    <x v="3"/>
    <s v="3611"/>
    <n v="6729"/>
    <m/>
    <n v="6729"/>
    <m/>
  </r>
  <r>
    <x v="1166"/>
    <x v="107"/>
    <x v="24"/>
    <s v="27"/>
    <n v="27608"/>
    <m/>
    <n v="27608"/>
    <m/>
  </r>
  <r>
    <x v="1166"/>
    <x v="105"/>
    <x v="34"/>
    <m/>
    <n v="903164"/>
    <m/>
    <n v="903164"/>
    <m/>
  </r>
  <r>
    <x v="1166"/>
    <x v="105"/>
    <x v="34"/>
    <m/>
    <m/>
    <n v="500000"/>
    <n v="-500000"/>
    <s v="Online by adeel steel"/>
  </r>
  <r>
    <x v="1166"/>
    <x v="105"/>
    <x v="20"/>
    <m/>
    <m/>
    <n v="1000000"/>
    <n v="-1000000"/>
    <s v="Sheet hawala from al madina steel "/>
  </r>
  <r>
    <x v="1167"/>
    <x v="107"/>
    <x v="17"/>
    <m/>
    <m/>
    <n v="500000"/>
    <n v="-500000"/>
    <s v="Cash collect from al madina"/>
  </r>
  <r>
    <x v="1167"/>
    <x v="107"/>
    <x v="4"/>
    <s v="4952"/>
    <n v="22950"/>
    <m/>
    <n v="22950"/>
    <m/>
  </r>
  <r>
    <x v="1167"/>
    <x v="103"/>
    <x v="19"/>
    <m/>
    <m/>
    <n v="500000"/>
    <n v="-500000"/>
    <s v="Online transfer in Naveed ali nawab acc"/>
  </r>
  <r>
    <x v="1168"/>
    <x v="123"/>
    <x v="0"/>
    <m/>
    <m/>
    <n v="491000"/>
    <n v="-491000"/>
    <s v="Rec chq from adeel steel"/>
  </r>
  <r>
    <x v="1168"/>
    <x v="105"/>
    <x v="14"/>
    <m/>
    <m/>
    <n v="650000"/>
    <n v="-650000"/>
    <s v="Rec chq from Mughal in safee hospital"/>
  </r>
  <r>
    <x v="1168"/>
    <x v="103"/>
    <x v="14"/>
    <m/>
    <m/>
    <n v="700000"/>
    <n v="-700000"/>
    <s v="Rec chq from Mughal in safee hospital"/>
  </r>
  <r>
    <x v="1168"/>
    <x v="124"/>
    <x v="14"/>
    <s v="1819"/>
    <n v="174312"/>
    <m/>
    <n v="174312"/>
    <m/>
  </r>
  <r>
    <x v="1168"/>
    <x v="104"/>
    <x v="0"/>
    <s v="567"/>
    <n v="127710"/>
    <m/>
    <n v="127710"/>
    <m/>
  </r>
  <r>
    <x v="1169"/>
    <x v="123"/>
    <x v="0"/>
    <s v="566"/>
    <n v="63855"/>
    <m/>
    <n v="63855"/>
    <m/>
  </r>
  <r>
    <x v="1169"/>
    <x v="105"/>
    <x v="14"/>
    <s v="1821"/>
    <n v="789331"/>
    <m/>
    <n v="789331"/>
    <m/>
  </r>
  <r>
    <x v="1169"/>
    <x v="123"/>
    <x v="4"/>
    <s v="20681"/>
    <n v="140000"/>
    <m/>
    <n v="140000"/>
    <m/>
  </r>
  <r>
    <x v="1169"/>
    <x v="123"/>
    <x v="4"/>
    <s v="20682"/>
    <n v="140000"/>
    <m/>
    <n v="140000"/>
    <m/>
  </r>
  <r>
    <x v="1169"/>
    <x v="105"/>
    <x v="22"/>
    <s v="2318"/>
    <n v="169119"/>
    <m/>
    <n v="169119"/>
    <m/>
  </r>
  <r>
    <x v="1170"/>
    <x v="46"/>
    <x v="1"/>
    <m/>
    <m/>
    <n v="300000"/>
    <n v="-300000"/>
    <s v="Online by Al madina steel"/>
  </r>
  <r>
    <x v="1170"/>
    <x v="105"/>
    <x v="4"/>
    <s v="4965"/>
    <n v="56000"/>
    <m/>
    <n v="56000"/>
    <m/>
  </r>
  <r>
    <x v="1171"/>
    <x v="105"/>
    <x v="20"/>
    <s v="160"/>
    <n v="294353"/>
    <m/>
    <n v="294353"/>
    <m/>
  </r>
  <r>
    <x v="1171"/>
    <x v="102"/>
    <x v="20"/>
    <s v="161"/>
    <n v="186369"/>
    <m/>
    <n v="186369"/>
    <m/>
  </r>
  <r>
    <x v="1172"/>
    <x v="51"/>
    <x v="20"/>
    <s v="162"/>
    <n v="162620"/>
    <m/>
    <n v="162620"/>
    <m/>
  </r>
  <r>
    <x v="1172"/>
    <x v="107"/>
    <x v="3"/>
    <s v="3791"/>
    <n v="756"/>
    <m/>
    <n v="756"/>
    <m/>
  </r>
  <r>
    <x v="1172"/>
    <x v="123"/>
    <x v="20"/>
    <s v="163"/>
    <n v="220142"/>
    <m/>
    <n v="220142"/>
    <m/>
  </r>
  <r>
    <x v="1172"/>
    <x v="102"/>
    <x v="14"/>
    <s v="1825"/>
    <n v="138352"/>
    <m/>
    <n v="138352"/>
    <m/>
  </r>
  <r>
    <x v="1172"/>
    <x v="102"/>
    <x v="14"/>
    <s v="1827"/>
    <n v="131702"/>
    <m/>
    <n v="131702"/>
    <m/>
  </r>
  <r>
    <x v="1173"/>
    <x v="105"/>
    <x v="22"/>
    <m/>
    <m/>
    <n v="158688"/>
    <n v="-158688"/>
    <s v="cash paid"/>
  </r>
  <r>
    <x v="1174"/>
    <x v="105"/>
    <x v="14"/>
    <s v="1828"/>
    <n v="704112"/>
    <m/>
    <n v="704112"/>
    <m/>
  </r>
  <r>
    <x v="1174"/>
    <x v="123"/>
    <x v="26"/>
    <m/>
    <m/>
    <n v="162500"/>
    <n v="-162500"/>
    <s v="Online by adeel steel"/>
  </r>
  <r>
    <x v="1174"/>
    <x v="123"/>
    <x v="26"/>
    <m/>
    <m/>
    <n v="52"/>
    <n v="-52"/>
    <s v="adjust"/>
  </r>
  <r>
    <x v="1174"/>
    <x v="105"/>
    <x v="22"/>
    <s v="2343"/>
    <n v="158688"/>
    <m/>
    <n v="158688"/>
    <m/>
  </r>
  <r>
    <x v="1175"/>
    <x v="105"/>
    <x v="32"/>
    <m/>
    <n v="850000"/>
    <m/>
    <n v="850000"/>
    <s v="Special basin 12 Nos"/>
  </r>
  <r>
    <x v="1176"/>
    <x v="105"/>
    <x v="32"/>
    <m/>
    <m/>
    <n v="500000"/>
    <n v="-500000"/>
    <s v="Online by adeel steel"/>
  </r>
  <r>
    <x v="1177"/>
    <x v="105"/>
    <x v="19"/>
    <m/>
    <m/>
    <n v="500000"/>
    <n v="-500000"/>
    <s v="cash from al madina steel"/>
  </r>
  <r>
    <x v="1178"/>
    <x v="105"/>
    <x v="14"/>
    <s v="1830"/>
    <n v="688912"/>
    <m/>
    <n v="688912"/>
    <m/>
  </r>
  <r>
    <x v="1178"/>
    <x v="124"/>
    <x v="14"/>
    <s v="1835"/>
    <n v="52109"/>
    <m/>
    <n v="52109"/>
    <m/>
  </r>
  <r>
    <x v="1178"/>
    <x v="105"/>
    <x v="14"/>
    <s v="1837"/>
    <n v="90000"/>
    <m/>
    <n v="90000"/>
    <m/>
  </r>
  <r>
    <x v="1179"/>
    <x v="105"/>
    <x v="20"/>
    <m/>
    <m/>
    <n v="1000000"/>
    <n v="-1000000"/>
    <s v="Sheet hawala from al madina steel "/>
  </r>
  <r>
    <x v="1179"/>
    <x v="124"/>
    <x v="20"/>
    <s v="164"/>
    <n v="38932"/>
    <m/>
    <n v="38932"/>
    <m/>
  </r>
  <r>
    <x v="1180"/>
    <x v="105"/>
    <x v="20"/>
    <s v="165"/>
    <n v="23692"/>
    <m/>
    <n v="23692"/>
    <m/>
  </r>
  <r>
    <x v="1180"/>
    <x v="122"/>
    <x v="20"/>
    <s v="166"/>
    <n v="59502"/>
    <m/>
    <n v="59502"/>
    <m/>
  </r>
  <r>
    <x v="1180"/>
    <x v="123"/>
    <x v="20"/>
    <s v="167"/>
    <n v="136842"/>
    <m/>
    <n v="136842"/>
    <m/>
  </r>
  <r>
    <x v="1180"/>
    <x v="109"/>
    <x v="22"/>
    <s v="2365"/>
    <n v="27500"/>
    <m/>
    <n v="27500"/>
    <m/>
  </r>
  <r>
    <x v="1181"/>
    <x v="105"/>
    <x v="14"/>
    <s v="1836"/>
    <n v="549168"/>
    <m/>
    <n v="549168"/>
    <m/>
  </r>
  <r>
    <x v="1181"/>
    <x v="105"/>
    <x v="14"/>
    <s v="1842"/>
    <n v="336414"/>
    <m/>
    <n v="336414"/>
    <m/>
  </r>
  <r>
    <x v="1182"/>
    <x v="105"/>
    <x v="20"/>
    <s v="168"/>
    <n v="23879"/>
    <m/>
    <n v="23879"/>
    <m/>
  </r>
  <r>
    <x v="1182"/>
    <x v="121"/>
    <x v="20"/>
    <s v="169"/>
    <n v="6768"/>
    <m/>
    <n v="6768"/>
    <m/>
  </r>
  <r>
    <x v="1182"/>
    <x v="105"/>
    <x v="13"/>
    <m/>
    <m/>
    <n v="400000"/>
    <n v="-400000"/>
    <s v="Sheet hawala from al madina steel "/>
  </r>
  <r>
    <x v="1182"/>
    <x v="102"/>
    <x v="22"/>
    <m/>
    <m/>
    <n v="480000"/>
    <n v="-480000"/>
    <s v="CHQ rec from Adeel steel on 25-1-24 (P3 ducting from fakhri)"/>
  </r>
  <r>
    <x v="1182"/>
    <x v="102"/>
    <x v="22"/>
    <m/>
    <m/>
    <n v="370000"/>
    <n v="-370000"/>
    <s v="CHQ rec from Adeel steel on 25-1-24 (P3 ducting from fakhri)"/>
  </r>
  <r>
    <x v="1182"/>
    <x v="102"/>
    <x v="22"/>
    <m/>
    <m/>
    <n v="704800"/>
    <n v="-704800"/>
    <s v="Online by adeel steel (P3 ducting from fakhri)"/>
  </r>
  <r>
    <x v="1183"/>
    <x v="46"/>
    <x v="15"/>
    <m/>
    <m/>
    <n v="300000"/>
    <n v="-300000"/>
    <s v="Online by BH"/>
  </r>
  <r>
    <x v="1184"/>
    <x v="102"/>
    <x v="22"/>
    <s v="2378"/>
    <n v="1554800"/>
    <m/>
    <n v="1554800"/>
    <m/>
  </r>
  <r>
    <x v="1185"/>
    <x v="107"/>
    <x v="17"/>
    <m/>
    <m/>
    <n v="275000"/>
    <n v="-275000"/>
    <s v="Online by adeel steel"/>
  </r>
  <r>
    <x v="1185"/>
    <x v="105"/>
    <x v="14"/>
    <m/>
    <m/>
    <n v="1000000"/>
    <n v="-1000000"/>
    <s v="Online to Global Technologies (by adeel)"/>
  </r>
  <r>
    <x v="1186"/>
    <x v="105"/>
    <x v="20"/>
    <m/>
    <m/>
    <n v="500000"/>
    <n v="-500000"/>
    <s v="Sheet hawala from al madina steel "/>
  </r>
  <r>
    <x v="1186"/>
    <x v="114"/>
    <x v="0"/>
    <m/>
    <m/>
    <n v="13760"/>
    <n v="-13760"/>
    <s v="Cash took from al madina steel = 500,000"/>
  </r>
  <r>
    <x v="1186"/>
    <x v="107"/>
    <x v="0"/>
    <m/>
    <m/>
    <n v="164280"/>
    <n v="-164280"/>
    <m/>
  </r>
  <r>
    <x v="1186"/>
    <x v="104"/>
    <x v="0"/>
    <m/>
    <m/>
    <n v="145230"/>
    <n v="-145230"/>
    <m/>
  </r>
  <r>
    <x v="1186"/>
    <x v="105"/>
    <x v="0"/>
    <m/>
    <m/>
    <n v="176730"/>
    <n v="-176730"/>
    <m/>
  </r>
  <r>
    <x v="1183"/>
    <x v="46"/>
    <x v="4"/>
    <m/>
    <m/>
    <n v="653892"/>
    <n v="-653892"/>
    <s v="MCB Chq"/>
  </r>
  <r>
    <x v="1187"/>
    <x v="107"/>
    <x v="24"/>
    <s v="27"/>
    <n v="27608"/>
    <m/>
    <n v="27608"/>
    <m/>
  </r>
  <r>
    <x v="1188"/>
    <x v="107"/>
    <x v="24"/>
    <m/>
    <m/>
    <n v="200000"/>
    <n v="-200000"/>
    <s v="received from BAF 10 floor but actually rec from J.B Interor care off Jaffar brother (This payment online to Thumb international in acc of S. Abdur Rehman ahmed acc in engro deal)"/>
  </r>
  <r>
    <x v="1188"/>
    <x v="105"/>
    <x v="14"/>
    <m/>
    <m/>
    <n v="1000000"/>
    <n v="-1000000"/>
    <s v="by al madina"/>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727">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2"/>
    <x v="76"/>
    <x v="43"/>
    <x v="6876"/>
    <n v="40500"/>
    <m/>
    <n v="-40500"/>
    <x v="109"/>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12"/>
    <x v="80"/>
    <x v="474"/>
    <x v="233"/>
    <n v="2000"/>
    <m/>
    <n v="-2000"/>
    <x v="110"/>
  </r>
  <r>
    <x v="2112"/>
    <x v="23"/>
    <x v="43"/>
    <x v="9223"/>
    <n v="39300"/>
    <m/>
    <n v="-39300"/>
    <x v="110"/>
  </r>
  <r>
    <x v="2113"/>
    <x v="94"/>
    <x v="43"/>
    <x v="9224"/>
    <n v="25000"/>
    <m/>
    <n v="-25000"/>
    <x v="111"/>
  </r>
  <r>
    <x v="2113"/>
    <x v="73"/>
    <x v="43"/>
    <x v="9224"/>
    <n v="25000"/>
    <m/>
    <n v="-25000"/>
    <x v="111"/>
  </r>
  <r>
    <x v="2113"/>
    <x v="84"/>
    <x v="43"/>
    <x v="9225"/>
    <n v="25000"/>
    <m/>
    <n v="-25000"/>
    <x v="111"/>
  </r>
  <r>
    <x v="2113"/>
    <x v="80"/>
    <x v="43"/>
    <x v="9225"/>
    <n v="25000"/>
    <m/>
    <n v="-25000"/>
    <x v="111"/>
  </r>
  <r>
    <x v="2113"/>
    <x v="7"/>
    <x v="43"/>
    <x v="9226"/>
    <n v="105000"/>
    <m/>
    <n v="-105000"/>
    <x v="111"/>
  </r>
  <r>
    <x v="2114"/>
    <x v="1"/>
    <x v="43"/>
    <x v="6874"/>
    <n v="142070"/>
    <m/>
    <n v="-142070"/>
    <x v="111"/>
  </r>
  <r>
    <x v="2114"/>
    <x v="23"/>
    <x v="43"/>
    <x v="9227"/>
    <n v="131700"/>
    <m/>
    <n v="-131700"/>
    <x v="111"/>
  </r>
  <r>
    <x v="2114"/>
    <x v="80"/>
    <x v="43"/>
    <x v="8974"/>
    <n v="65000"/>
    <m/>
    <n v="-65000"/>
    <x v="111"/>
  </r>
  <r>
    <x v="2114"/>
    <x v="4"/>
    <x v="43"/>
    <x v="7771"/>
    <n v="241520"/>
    <m/>
    <n v="-241520"/>
    <x v="111"/>
  </r>
  <r>
    <x v="2114"/>
    <x v="73"/>
    <x v="43"/>
    <x v="9228"/>
    <n v="37260"/>
    <m/>
    <n v="-37260"/>
    <x v="111"/>
  </r>
  <r>
    <x v="2115"/>
    <x v="73"/>
    <x v="43"/>
    <x v="9129"/>
    <n v="43000"/>
    <m/>
    <n v="-43000"/>
    <x v="111"/>
  </r>
  <r>
    <x v="2115"/>
    <x v="76"/>
    <x v="43"/>
    <x v="9229"/>
    <n v="24570"/>
    <m/>
    <n v="-24570"/>
    <x v="111"/>
  </r>
  <r>
    <x v="2115"/>
    <x v="84"/>
    <x v="43"/>
    <x v="8010"/>
    <n v="98800"/>
    <m/>
    <n v="-98800"/>
    <x v="111"/>
  </r>
  <r>
    <x v="2115"/>
    <x v="76"/>
    <x v="43"/>
    <x v="9230"/>
    <n v="161680"/>
    <m/>
    <n v="-161680"/>
    <x v="111"/>
  </r>
  <r>
    <x v="2115"/>
    <x v="65"/>
    <x v="43"/>
    <x v="9231"/>
    <n v="54780"/>
    <m/>
    <n v="-54780"/>
    <x v="111"/>
  </r>
  <r>
    <x v="2115"/>
    <x v="73"/>
    <x v="43"/>
    <x v="9232"/>
    <n v="51850"/>
    <m/>
    <n v="-51850"/>
    <x v="111"/>
  </r>
  <r>
    <x v="2115"/>
    <x v="23"/>
    <x v="43"/>
    <x v="9233"/>
    <n v="28000"/>
    <m/>
    <n v="-28000"/>
    <x v="111"/>
  </r>
  <r>
    <x v="2116"/>
    <x v="89"/>
    <x v="43"/>
    <x v="6876"/>
    <n v="29580"/>
    <m/>
    <n v="-29580"/>
    <x v="111"/>
  </r>
  <r>
    <x v="2116"/>
    <x v="73"/>
    <x v="43"/>
    <x v="7775"/>
    <n v="36000"/>
    <m/>
    <n v="-36000"/>
    <x v="111"/>
  </r>
  <r>
    <x v="2117"/>
    <x v="22"/>
    <x v="43"/>
    <x v="9234"/>
    <n v="25000"/>
    <m/>
    <n v="-25000"/>
    <x v="111"/>
  </r>
  <r>
    <x v="2117"/>
    <x v="22"/>
    <x v="43"/>
    <x v="9235"/>
    <n v="25000"/>
    <m/>
    <n v="-25000"/>
    <x v="111"/>
  </r>
  <r>
    <x v="2117"/>
    <x v="22"/>
    <x v="43"/>
    <x v="9236"/>
    <n v="25000"/>
    <m/>
    <n v="-25000"/>
    <x v="111"/>
  </r>
  <r>
    <x v="2117"/>
    <x v="22"/>
    <x v="43"/>
    <x v="9237"/>
    <n v="25000"/>
    <m/>
    <n v="-25000"/>
    <x v="111"/>
  </r>
  <r>
    <x v="2118"/>
    <x v="91"/>
    <x v="43"/>
    <x v="9238"/>
    <n v="31410"/>
    <m/>
    <n v="-31410"/>
    <x v="111"/>
  </r>
  <r>
    <x v="2118"/>
    <x v="84"/>
    <x v="43"/>
    <x v="8966"/>
    <n v="42100"/>
    <m/>
    <n v="-42100"/>
    <x v="111"/>
  </r>
  <r>
    <x v="2119"/>
    <x v="22"/>
    <x v="43"/>
    <x v="9239"/>
    <n v="35050"/>
    <m/>
    <n v="-35050"/>
    <x v="111"/>
  </r>
  <r>
    <x v="2120"/>
    <x v="79"/>
    <x v="43"/>
    <x v="9240"/>
    <n v="48385"/>
    <m/>
    <n v="-48385"/>
    <x v="111"/>
  </r>
  <r>
    <x v="2121"/>
    <x v="91"/>
    <x v="43"/>
    <x v="9241"/>
    <n v="100000"/>
    <m/>
    <n v="-100000"/>
    <x v="111"/>
  </r>
  <r>
    <x v="2121"/>
    <x v="91"/>
    <x v="43"/>
    <x v="9242"/>
    <n v="42302.419354838712"/>
    <m/>
    <n v="-42302.419354838712"/>
    <x v="111"/>
  </r>
  <r>
    <x v="2121"/>
    <x v="91"/>
    <x v="43"/>
    <x v="9243"/>
    <n v="57903.225806451621"/>
    <m/>
    <n v="-57903.225806451621"/>
    <x v="111"/>
  </r>
  <r>
    <x v="2121"/>
    <x v="91"/>
    <x v="43"/>
    <x v="9244"/>
    <n v="45725.806451612902"/>
    <m/>
    <n v="-45725.806451612902"/>
    <x v="111"/>
  </r>
  <r>
    <x v="2121"/>
    <x v="91"/>
    <x v="43"/>
    <x v="9245"/>
    <n v="33987.903225806447"/>
    <m/>
    <n v="-33987.903225806447"/>
    <x v="111"/>
  </r>
  <r>
    <x v="2121"/>
    <x v="91"/>
    <x v="43"/>
    <x v="9246"/>
    <n v="55604.838709677424"/>
    <m/>
    <n v="-55604.838709677424"/>
    <x v="111"/>
  </r>
  <r>
    <x v="2121"/>
    <x v="91"/>
    <x v="43"/>
    <x v="9247"/>
    <n v="30947.580645161292"/>
    <m/>
    <n v="-30947.580645161292"/>
    <x v="111"/>
  </r>
  <r>
    <x v="2121"/>
    <x v="91"/>
    <x v="43"/>
    <x v="9248"/>
    <n v="51229.838709677417"/>
    <m/>
    <n v="-51229.838709677417"/>
    <x v="111"/>
  </r>
  <r>
    <x v="2121"/>
    <x v="91"/>
    <x v="43"/>
    <x v="9249"/>
    <n v="45967.741935483864"/>
    <m/>
    <n v="-45967.741935483864"/>
    <x v="111"/>
  </r>
  <r>
    <x v="2121"/>
    <x v="91"/>
    <x v="43"/>
    <x v="9250"/>
    <n v="34129.032258064515"/>
    <m/>
    <n v="-34129.032258064515"/>
    <x v="111"/>
  </r>
  <r>
    <x v="2121"/>
    <x v="16"/>
    <x v="43"/>
    <x v="6877"/>
    <n v="5000"/>
    <m/>
    <n v="-5000"/>
    <x v="111"/>
  </r>
  <r>
    <x v="2122"/>
    <x v="91"/>
    <x v="43"/>
    <x v="9251"/>
    <n v="70000"/>
    <m/>
    <n v="-70000"/>
    <x v="111"/>
  </r>
  <r>
    <x v="2112"/>
    <x v="76"/>
    <x v="286"/>
    <x v="9252"/>
    <n v="7000"/>
    <m/>
    <n v="-7000"/>
    <x v="110"/>
  </r>
  <r>
    <x v="2112"/>
    <x v="81"/>
    <x v="286"/>
    <x v="9252"/>
    <n v="52000"/>
    <m/>
    <n v="-52000"/>
    <x v="110"/>
  </r>
  <r>
    <x v="2112"/>
    <x v="73"/>
    <x v="770"/>
    <x v="8731"/>
    <n v="400000"/>
    <m/>
    <n v="-400000"/>
    <x v="110"/>
  </r>
  <r>
    <x v="2112"/>
    <x v="73"/>
    <x v="770"/>
    <x v="8731"/>
    <n v="600000"/>
    <m/>
    <n v="-600000"/>
    <x v="110"/>
  </r>
  <r>
    <x v="2123"/>
    <x v="94"/>
    <x v="771"/>
    <x v="9253"/>
    <n v="1500000"/>
    <m/>
    <n v="-1500000"/>
    <x v="110"/>
  </r>
  <r>
    <x v="2123"/>
    <x v="4"/>
    <x v="4"/>
    <x v="9254"/>
    <n v="15000"/>
    <m/>
    <n v="-15000"/>
    <x v="110"/>
  </r>
  <r>
    <x v="2123"/>
    <x v="94"/>
    <x v="465"/>
    <x v="9255"/>
    <n v="10000"/>
    <m/>
    <n v="-10000"/>
    <x v="110"/>
  </r>
  <r>
    <x v="2123"/>
    <x v="92"/>
    <x v="278"/>
    <x v="9256"/>
    <n v="3900"/>
    <m/>
    <n v="-3900"/>
    <x v="110"/>
  </r>
  <r>
    <x v="2124"/>
    <x v="79"/>
    <x v="474"/>
    <x v="898"/>
    <n v="1000"/>
    <m/>
    <n v="-1000"/>
    <x v="110"/>
  </r>
  <r>
    <x v="2124"/>
    <x v="84"/>
    <x v="735"/>
    <x v="9257"/>
    <n v="40000"/>
    <m/>
    <n v="-40000"/>
    <x v="110"/>
  </r>
  <r>
    <x v="2124"/>
    <x v="79"/>
    <x v="474"/>
    <x v="9258"/>
    <n v="2000"/>
    <m/>
    <n v="-2000"/>
    <x v="110"/>
  </r>
  <r>
    <x v="2124"/>
    <x v="92"/>
    <x v="474"/>
    <x v="8211"/>
    <n v="250"/>
    <m/>
    <n v="-250"/>
    <x v="110"/>
  </r>
  <r>
    <x v="2124"/>
    <x v="73"/>
    <x v="772"/>
    <x v="9259"/>
    <n v="155000"/>
    <m/>
    <n v="-155000"/>
    <x v="110"/>
  </r>
  <r>
    <x v="2124"/>
    <x v="92"/>
    <x v="58"/>
    <x v="9260"/>
    <n v="23750"/>
    <m/>
    <n v="-23750"/>
    <x v="110"/>
  </r>
  <r>
    <x v="2124"/>
    <x v="79"/>
    <x v="58"/>
    <x v="9260"/>
    <n v="23750"/>
    <m/>
    <n v="-23750"/>
    <x v="110"/>
  </r>
  <r>
    <x v="2124"/>
    <x v="84"/>
    <x v="58"/>
    <x v="9260"/>
    <n v="23750"/>
    <m/>
    <n v="-23750"/>
    <x v="110"/>
  </r>
  <r>
    <x v="2124"/>
    <x v="80"/>
    <x v="58"/>
    <x v="9260"/>
    <n v="23750"/>
    <m/>
    <n v="-23750"/>
    <x v="110"/>
  </r>
  <r>
    <x v="2125"/>
    <x v="92"/>
    <x v="278"/>
    <x v="9261"/>
    <n v="20000"/>
    <m/>
    <n v="-20000"/>
    <x v="110"/>
  </r>
  <r>
    <x v="2125"/>
    <x v="84"/>
    <x v="278"/>
    <x v="9261"/>
    <n v="9600"/>
    <m/>
    <n v="-9600"/>
    <x v="110"/>
  </r>
  <r>
    <x v="2125"/>
    <x v="92"/>
    <x v="752"/>
    <x v="9262"/>
    <n v="143500"/>
    <m/>
    <n v="-143500"/>
    <x v="110"/>
  </r>
  <r>
    <x v="2125"/>
    <x v="94"/>
    <x v="45"/>
    <x v="9263"/>
    <n v="1500000"/>
    <m/>
    <n v="-1500000"/>
    <x v="110"/>
  </r>
  <r>
    <x v="2125"/>
    <x v="84"/>
    <x v="208"/>
    <x v="9263"/>
    <n v="1000000"/>
    <m/>
    <n v="-1000000"/>
    <x v="110"/>
  </r>
  <r>
    <x v="2125"/>
    <x v="94"/>
    <x v="660"/>
    <x v="9263"/>
    <n v="1000000"/>
    <m/>
    <n v="-1000000"/>
    <x v="110"/>
  </r>
  <r>
    <x v="2125"/>
    <x v="80"/>
    <x v="644"/>
    <x v="9264"/>
    <n v="250000"/>
    <m/>
    <n v="-250000"/>
    <x v="110"/>
  </r>
  <r>
    <x v="2125"/>
    <x v="84"/>
    <x v="644"/>
    <x v="9264"/>
    <n v="250000"/>
    <m/>
    <n v="-250000"/>
    <x v="110"/>
  </r>
  <r>
    <x v="2125"/>
    <x v="79"/>
    <x v="644"/>
    <x v="9264"/>
    <n v="250000"/>
    <m/>
    <n v="-250000"/>
    <x v="110"/>
  </r>
  <r>
    <x v="2125"/>
    <x v="90"/>
    <x v="644"/>
    <x v="9264"/>
    <n v="250000"/>
    <m/>
    <n v="-250000"/>
    <x v="110"/>
  </r>
  <r>
    <x v="2125"/>
    <x v="80"/>
    <x v="592"/>
    <x v="9263"/>
    <n v="1000000"/>
    <m/>
    <n v="-1000000"/>
    <x v="110"/>
  </r>
  <r>
    <x v="2125"/>
    <x v="92"/>
    <x v="278"/>
    <x v="9265"/>
    <n v="4150"/>
    <m/>
    <n v="-4150"/>
    <x v="110"/>
  </r>
  <r>
    <x v="2125"/>
    <x v="92"/>
    <x v="474"/>
    <x v="233"/>
    <n v="800"/>
    <m/>
    <n v="-800"/>
    <x v="110"/>
  </r>
  <r>
    <x v="2125"/>
    <x v="92"/>
    <x v="2"/>
    <x v="9266"/>
    <n v="50"/>
    <m/>
    <n v="-50"/>
    <x v="110"/>
  </r>
  <r>
    <x v="2125"/>
    <x v="7"/>
    <x v="27"/>
    <x v="6236"/>
    <n v="2060"/>
    <m/>
    <n v="-2060"/>
    <x v="110"/>
  </r>
  <r>
    <x v="2125"/>
    <x v="4"/>
    <x v="27"/>
    <x v="6236"/>
    <n v="7550"/>
    <m/>
    <n v="-7550"/>
    <x v="110"/>
  </r>
  <r>
    <x v="2125"/>
    <x v="84"/>
    <x v="2"/>
    <x v="9267"/>
    <n v="3000"/>
    <m/>
    <n v="-3000"/>
    <x v="110"/>
  </r>
  <r>
    <x v="2125"/>
    <x v="94"/>
    <x v="390"/>
    <x v="8329"/>
    <n v="9000"/>
    <m/>
    <n v="-9000"/>
    <x v="110"/>
  </r>
  <r>
    <x v="2125"/>
    <x v="94"/>
    <x v="474"/>
    <x v="9268"/>
    <n v="7500"/>
    <m/>
    <n v="-7500"/>
    <x v="110"/>
  </r>
  <r>
    <x v="2125"/>
    <x v="92"/>
    <x v="278"/>
    <x v="9269"/>
    <n v="40500"/>
    <m/>
    <n v="-40500"/>
    <x v="110"/>
  </r>
  <r>
    <x v="2125"/>
    <x v="92"/>
    <x v="278"/>
    <x v="9270"/>
    <n v="28000"/>
    <m/>
    <n v="-28000"/>
    <x v="110"/>
  </r>
  <r>
    <x v="2125"/>
    <x v="73"/>
    <x v="278"/>
    <x v="9271"/>
    <n v="4000"/>
    <m/>
    <n v="-4000"/>
    <x v="110"/>
  </r>
  <r>
    <x v="2125"/>
    <x v="73"/>
    <x v="278"/>
    <x v="9272"/>
    <n v="1500"/>
    <m/>
    <n v="-1500"/>
    <x v="110"/>
  </r>
  <r>
    <x v="2125"/>
    <x v="79"/>
    <x v="278"/>
    <x v="8486"/>
    <n v="1800"/>
    <m/>
    <n v="-1800"/>
    <x v="110"/>
  </r>
  <r>
    <x v="2125"/>
    <x v="80"/>
    <x v="278"/>
    <x v="7645"/>
    <n v="3000"/>
    <m/>
    <n v="-3000"/>
    <x v="110"/>
  </r>
  <r>
    <x v="2125"/>
    <x v="94"/>
    <x v="2"/>
    <x v="9273"/>
    <n v="1500"/>
    <m/>
    <n v="-1500"/>
    <x v="110"/>
  </r>
  <r>
    <x v="2125"/>
    <x v="73"/>
    <x v="474"/>
    <x v="233"/>
    <n v="1500"/>
    <m/>
    <n v="-1500"/>
    <x v="110"/>
  </r>
  <r>
    <x v="2125"/>
    <x v="73"/>
    <x v="2"/>
    <x v="3651"/>
    <n v="10600"/>
    <m/>
    <n v="-10600"/>
    <x v="110"/>
  </r>
  <r>
    <x v="2125"/>
    <x v="89"/>
    <x v="2"/>
    <x v="3651"/>
    <n v="12000"/>
    <m/>
    <n v="-12000"/>
    <x v="110"/>
  </r>
  <r>
    <x v="2125"/>
    <x v="37"/>
    <x v="397"/>
    <x v="9274"/>
    <n v="6000"/>
    <m/>
    <n v="-6000"/>
    <x v="110"/>
  </r>
  <r>
    <x v="2125"/>
    <x v="52"/>
    <x v="397"/>
    <x v="9274"/>
    <n v="24000"/>
    <m/>
    <n v="-24000"/>
    <x v="110"/>
  </r>
  <r>
    <x v="2125"/>
    <x v="37"/>
    <x v="415"/>
    <x v="9275"/>
    <n v="4000"/>
    <m/>
    <n v="-4000"/>
    <x v="110"/>
  </r>
  <r>
    <x v="2125"/>
    <x v="92"/>
    <x v="285"/>
    <x v="7068"/>
    <n v="1600"/>
    <m/>
    <n v="-1600"/>
    <x v="110"/>
  </r>
  <r>
    <x v="2126"/>
    <x v="80"/>
    <x v="278"/>
    <x v="1241"/>
    <n v="700"/>
    <m/>
    <n v="-700"/>
    <x v="110"/>
  </r>
  <r>
    <x v="2126"/>
    <x v="90"/>
    <x v="278"/>
    <x v="9276"/>
    <n v="2000"/>
    <m/>
    <n v="-2000"/>
    <x v="110"/>
  </r>
  <r>
    <x v="2126"/>
    <x v="80"/>
    <x v="474"/>
    <x v="233"/>
    <n v="1500"/>
    <m/>
    <n v="-1500"/>
    <x v="110"/>
  </r>
  <r>
    <x v="2126"/>
    <x v="92"/>
    <x v="474"/>
    <x v="9277"/>
    <n v="1500"/>
    <m/>
    <n v="-1500"/>
    <x v="110"/>
  </r>
  <r>
    <x v="2126"/>
    <x v="84"/>
    <x v="278"/>
    <x v="9278"/>
    <n v="6000"/>
    <m/>
    <n v="-6000"/>
    <x v="110"/>
  </r>
  <r>
    <x v="2126"/>
    <x v="79"/>
    <x v="474"/>
    <x v="233"/>
    <n v="250"/>
    <m/>
    <n v="-250"/>
    <x v="110"/>
  </r>
  <r>
    <x v="2126"/>
    <x v="68"/>
    <x v="65"/>
    <x v="9279"/>
    <n v="14707"/>
    <m/>
    <n v="-14707"/>
    <x v="110"/>
  </r>
  <r>
    <x v="2126"/>
    <x v="76"/>
    <x v="65"/>
    <x v="9279"/>
    <n v="41074"/>
    <m/>
    <n v="-41074"/>
    <x v="110"/>
  </r>
  <r>
    <x v="2126"/>
    <x v="80"/>
    <x v="65"/>
    <x v="9279"/>
    <n v="32306"/>
    <m/>
    <n v="-32306"/>
    <x v="110"/>
  </r>
  <r>
    <x v="2126"/>
    <x v="84"/>
    <x v="65"/>
    <x v="9279"/>
    <n v="5887"/>
    <m/>
    <n v="-5887"/>
    <x v="110"/>
  </r>
  <r>
    <x v="2126"/>
    <x v="90"/>
    <x v="65"/>
    <x v="9279"/>
    <n v="52104"/>
    <m/>
    <n v="-52104"/>
    <x v="110"/>
  </r>
  <r>
    <x v="2126"/>
    <x v="88"/>
    <x v="65"/>
    <x v="9279"/>
    <n v="1420"/>
    <m/>
    <n v="-1420"/>
    <x v="110"/>
  </r>
  <r>
    <x v="2126"/>
    <x v="92"/>
    <x v="65"/>
    <x v="9279"/>
    <n v="12502"/>
    <m/>
    <n v="-12502"/>
    <x v="110"/>
  </r>
  <r>
    <x v="2126"/>
    <x v="84"/>
    <x v="278"/>
    <x v="9280"/>
    <n v="29000"/>
    <m/>
    <n v="-29000"/>
    <x v="110"/>
  </r>
  <r>
    <x v="2126"/>
    <x v="79"/>
    <x v="285"/>
    <x v="7872"/>
    <n v="400"/>
    <m/>
    <n v="-400"/>
    <x v="110"/>
  </r>
  <r>
    <x v="2127"/>
    <x v="79"/>
    <x v="278"/>
    <x v="8486"/>
    <n v="450"/>
    <m/>
    <n v="-450"/>
    <x v="110"/>
  </r>
  <r>
    <x v="2127"/>
    <x v="4"/>
    <x v="4"/>
    <x v="2576"/>
    <n v="1000"/>
    <m/>
    <n v="-1000"/>
    <x v="110"/>
  </r>
  <r>
    <x v="2127"/>
    <x v="76"/>
    <x v="474"/>
    <x v="233"/>
    <n v="1700"/>
    <m/>
    <n v="-1700"/>
    <x v="110"/>
  </r>
  <r>
    <x v="2127"/>
    <x v="84"/>
    <x v="278"/>
    <x v="3557"/>
    <n v="420"/>
    <m/>
    <n v="-420"/>
    <x v="110"/>
  </r>
  <r>
    <x v="2127"/>
    <x v="80"/>
    <x v="278"/>
    <x v="9281"/>
    <n v="3450"/>
    <m/>
    <n v="-3450"/>
    <x v="110"/>
  </r>
  <r>
    <x v="2128"/>
    <x v="84"/>
    <x v="474"/>
    <x v="233"/>
    <n v="1500"/>
    <m/>
    <n v="-1500"/>
    <x v="110"/>
  </r>
  <r>
    <x v="2128"/>
    <x v="84"/>
    <x v="474"/>
    <x v="233"/>
    <n v="1000"/>
    <m/>
    <n v="-1000"/>
    <x v="110"/>
  </r>
  <r>
    <x v="2128"/>
    <x v="84"/>
    <x v="278"/>
    <x v="9282"/>
    <n v="6700"/>
    <m/>
    <n v="-6700"/>
    <x v="110"/>
  </r>
  <r>
    <x v="2128"/>
    <x v="7"/>
    <x v="2"/>
    <x v="9283"/>
    <n v="2350"/>
    <m/>
    <n v="-2350"/>
    <x v="110"/>
  </r>
  <r>
    <x v="2128"/>
    <x v="93"/>
    <x v="474"/>
    <x v="8211"/>
    <n v="250"/>
    <m/>
    <n v="-250"/>
    <x v="110"/>
  </r>
  <r>
    <x v="2128"/>
    <x v="4"/>
    <x v="43"/>
    <x v="9284"/>
    <n v="11000"/>
    <m/>
    <n v="-11000"/>
    <x v="110"/>
  </r>
  <r>
    <x v="2128"/>
    <x v="4"/>
    <x v="4"/>
    <x v="2576"/>
    <n v="1000"/>
    <m/>
    <n v="-1000"/>
    <x v="110"/>
  </r>
  <r>
    <x v="2128"/>
    <x v="94"/>
    <x v="278"/>
    <x v="9285"/>
    <n v="35300"/>
    <m/>
    <n v="-35300"/>
    <x v="110"/>
  </r>
  <r>
    <x v="2128"/>
    <x v="94"/>
    <x v="474"/>
    <x v="233"/>
    <n v="1400"/>
    <m/>
    <n v="-1400"/>
    <x v="110"/>
  </r>
  <r>
    <x v="2128"/>
    <x v="23"/>
    <x v="43"/>
    <x v="9286"/>
    <n v="28000"/>
    <m/>
    <n v="-28000"/>
    <x v="110"/>
  </r>
  <r>
    <x v="2128"/>
    <x v="4"/>
    <x v="21"/>
    <x v="9287"/>
    <n v="600"/>
    <m/>
    <n v="-600"/>
    <x v="110"/>
  </r>
  <r>
    <x v="2128"/>
    <x v="80"/>
    <x v="474"/>
    <x v="233"/>
    <n v="1500"/>
    <m/>
    <n v="-1500"/>
    <x v="110"/>
  </r>
  <r>
    <x v="2128"/>
    <x v="4"/>
    <x v="4"/>
    <x v="2576"/>
    <n v="3000"/>
    <m/>
    <n v="-3000"/>
    <x v="110"/>
  </r>
  <r>
    <x v="2128"/>
    <x v="73"/>
    <x v="773"/>
    <x v="9288"/>
    <n v="20000"/>
    <m/>
    <n v="-20000"/>
    <x v="110"/>
  </r>
  <r>
    <x v="2128"/>
    <x v="80"/>
    <x v="338"/>
    <x v="8439"/>
    <n v="150000"/>
    <m/>
    <n v="-150000"/>
    <x v="110"/>
  </r>
  <r>
    <x v="2128"/>
    <x v="73"/>
    <x v="278"/>
    <x v="9216"/>
    <n v="6080"/>
    <m/>
    <n v="-6080"/>
    <x v="110"/>
  </r>
  <r>
    <x v="2129"/>
    <x v="73"/>
    <x v="2"/>
    <x v="9289"/>
    <n v="1000"/>
    <m/>
    <n v="-1000"/>
    <x v="110"/>
  </r>
  <r>
    <x v="2129"/>
    <x v="73"/>
    <x v="278"/>
    <x v="9290"/>
    <n v="900"/>
    <m/>
    <n v="-900"/>
    <x v="110"/>
  </r>
  <r>
    <x v="2129"/>
    <x v="4"/>
    <x v="4"/>
    <x v="2576"/>
    <n v="1500"/>
    <m/>
    <n v="-1500"/>
    <x v="110"/>
  </r>
  <r>
    <x v="2129"/>
    <x v="84"/>
    <x v="277"/>
    <x v="9291"/>
    <n v="3400"/>
    <m/>
    <n v="-3400"/>
    <x v="110"/>
  </r>
  <r>
    <x v="2129"/>
    <x v="92"/>
    <x v="277"/>
    <x v="9291"/>
    <n v="3400"/>
    <m/>
    <n v="-3400"/>
    <x v="110"/>
  </r>
  <r>
    <x v="2129"/>
    <x v="80"/>
    <x v="277"/>
    <x v="9291"/>
    <n v="3400"/>
    <m/>
    <n v="-3400"/>
    <x v="110"/>
  </r>
  <r>
    <x v="2129"/>
    <x v="94"/>
    <x v="277"/>
    <x v="9291"/>
    <n v="3400"/>
    <m/>
    <n v="-3400"/>
    <x v="110"/>
  </r>
  <r>
    <x v="2129"/>
    <x v="73"/>
    <x v="277"/>
    <x v="9291"/>
    <n v="3400"/>
    <m/>
    <n v="-3400"/>
    <x v="110"/>
  </r>
  <r>
    <x v="2130"/>
    <x v="48"/>
    <x v="2"/>
    <x v="9292"/>
    <n v="300"/>
    <m/>
    <n v="-300"/>
    <x v="110"/>
  </r>
  <r>
    <x v="2130"/>
    <x v="84"/>
    <x v="285"/>
    <x v="7872"/>
    <n v="200"/>
    <m/>
    <n v="-200"/>
    <x v="110"/>
  </r>
  <r>
    <x v="2130"/>
    <x v="84"/>
    <x v="474"/>
    <x v="233"/>
    <n v="1000"/>
    <m/>
    <n v="-1000"/>
    <x v="110"/>
  </r>
  <r>
    <x v="2130"/>
    <x v="90"/>
    <x v="758"/>
    <x v="9293"/>
    <n v="50000"/>
    <m/>
    <n v="-50000"/>
    <x v="110"/>
  </r>
  <r>
    <x v="2130"/>
    <x v="84"/>
    <x v="474"/>
    <x v="9294"/>
    <n v="300"/>
    <m/>
    <n v="-300"/>
    <x v="110"/>
  </r>
  <r>
    <x v="2130"/>
    <x v="92"/>
    <x v="278"/>
    <x v="9295"/>
    <n v="5400"/>
    <m/>
    <n v="-5400"/>
    <x v="110"/>
  </r>
  <r>
    <x v="2130"/>
    <x v="77"/>
    <x v="474"/>
    <x v="233"/>
    <n v="1800"/>
    <m/>
    <n v="-1800"/>
    <x v="110"/>
  </r>
  <r>
    <x v="2130"/>
    <x v="94"/>
    <x v="474"/>
    <x v="233"/>
    <n v="1500"/>
    <m/>
    <n v="-1500"/>
    <x v="110"/>
  </r>
  <r>
    <x v="2130"/>
    <x v="4"/>
    <x v="2"/>
    <x v="9296"/>
    <n v="1300"/>
    <m/>
    <n v="-1300"/>
    <x v="110"/>
  </r>
  <r>
    <x v="2130"/>
    <x v="4"/>
    <x v="2"/>
    <x v="9297"/>
    <n v="3700"/>
    <m/>
    <n v="-3700"/>
    <x v="110"/>
  </r>
  <r>
    <x v="2130"/>
    <x v="94"/>
    <x v="278"/>
    <x v="9298"/>
    <n v="59500"/>
    <m/>
    <n v="-59500"/>
    <x v="110"/>
  </r>
  <r>
    <x v="2130"/>
    <x v="37"/>
    <x v="43"/>
    <x v="9299"/>
    <n v="21600"/>
    <m/>
    <n v="-21600"/>
    <x v="110"/>
  </r>
  <r>
    <x v="2131"/>
    <x v="84"/>
    <x v="278"/>
    <x v="9300"/>
    <n v="3050"/>
    <m/>
    <n v="-3050"/>
    <x v="110"/>
  </r>
  <r>
    <x v="2131"/>
    <x v="4"/>
    <x v="4"/>
    <x v="9301"/>
    <n v="3000"/>
    <m/>
    <n v="-3000"/>
    <x v="110"/>
  </r>
  <r>
    <x v="2131"/>
    <x v="79"/>
    <x v="474"/>
    <x v="233"/>
    <n v="600"/>
    <m/>
    <n v="-600"/>
    <x v="110"/>
  </r>
  <r>
    <x v="2131"/>
    <x v="79"/>
    <x v="2"/>
    <x v="9302"/>
    <n v="5000"/>
    <m/>
    <n v="-5000"/>
    <x v="110"/>
  </r>
  <r>
    <x v="2132"/>
    <x v="80"/>
    <x v="338"/>
    <x v="9303"/>
    <n v="100000"/>
    <m/>
    <n v="-100000"/>
    <x v="110"/>
  </r>
  <r>
    <x v="2132"/>
    <x v="94"/>
    <x v="474"/>
    <x v="9304"/>
    <n v="11000"/>
    <m/>
    <n v="-11000"/>
    <x v="110"/>
  </r>
  <r>
    <x v="2132"/>
    <x v="92"/>
    <x v="474"/>
    <x v="8211"/>
    <n v="800"/>
    <m/>
    <n v="-800"/>
    <x v="110"/>
  </r>
  <r>
    <x v="2133"/>
    <x v="79"/>
    <x v="474"/>
    <x v="9305"/>
    <n v="200"/>
    <m/>
    <n v="-200"/>
    <x v="110"/>
  </r>
  <r>
    <x v="2133"/>
    <x v="84"/>
    <x v="465"/>
    <x v="233"/>
    <n v="9500"/>
    <m/>
    <n v="-9500"/>
    <x v="110"/>
  </r>
  <r>
    <x v="2133"/>
    <x v="76"/>
    <x v="278"/>
    <x v="4063"/>
    <n v="18830"/>
    <m/>
    <n v="-18830"/>
    <x v="110"/>
  </r>
  <r>
    <x v="2133"/>
    <x v="80"/>
    <x v="642"/>
    <x v="9306"/>
    <n v="125000"/>
    <m/>
    <n v="-125000"/>
    <x v="110"/>
  </r>
  <r>
    <x v="2133"/>
    <x v="76"/>
    <x v="518"/>
    <x v="9307"/>
    <n v="200000"/>
    <m/>
    <n v="-200000"/>
    <x v="110"/>
  </r>
  <r>
    <x v="2133"/>
    <x v="92"/>
    <x v="611"/>
    <x v="9307"/>
    <n v="100000"/>
    <m/>
    <n v="-100000"/>
    <x v="110"/>
  </r>
  <r>
    <x v="2133"/>
    <x v="65"/>
    <x v="477"/>
    <x v="9307"/>
    <n v="500000"/>
    <m/>
    <n v="-500000"/>
    <x v="110"/>
  </r>
  <r>
    <x v="2133"/>
    <x v="92"/>
    <x v="278"/>
    <x v="9308"/>
    <n v="42000"/>
    <m/>
    <n v="-42000"/>
    <x v="110"/>
  </r>
  <r>
    <x v="2133"/>
    <x v="94"/>
    <x v="774"/>
    <x v="9309"/>
    <n v="40000"/>
    <m/>
    <n v="-40000"/>
    <x v="110"/>
  </r>
  <r>
    <x v="2133"/>
    <x v="79"/>
    <x v="774"/>
    <x v="9309"/>
    <n v="15000"/>
    <m/>
    <n v="-15000"/>
    <x v="110"/>
  </r>
  <r>
    <x v="2133"/>
    <x v="84"/>
    <x v="774"/>
    <x v="9309"/>
    <n v="2000"/>
    <m/>
    <n v="-2000"/>
    <x v="110"/>
  </r>
  <r>
    <x v="2133"/>
    <x v="68"/>
    <x v="774"/>
    <x v="9309"/>
    <n v="17000"/>
    <m/>
    <n v="-17000"/>
    <x v="110"/>
  </r>
  <r>
    <x v="2133"/>
    <x v="84"/>
    <x v="756"/>
    <x v="9310"/>
    <n v="25500"/>
    <m/>
    <n v="-25500"/>
    <x v="110"/>
  </r>
  <r>
    <x v="2133"/>
    <x v="80"/>
    <x v="756"/>
    <x v="9310"/>
    <n v="14000"/>
    <m/>
    <n v="-14000"/>
    <x v="110"/>
  </r>
  <r>
    <x v="2133"/>
    <x v="90"/>
    <x v="756"/>
    <x v="9310"/>
    <n v="11500"/>
    <m/>
    <n v="-11500"/>
    <x v="110"/>
  </r>
  <r>
    <x v="2133"/>
    <x v="84"/>
    <x v="278"/>
    <x v="9311"/>
    <n v="36000"/>
    <m/>
    <n v="-36000"/>
    <x v="110"/>
  </r>
  <r>
    <x v="2133"/>
    <x v="94"/>
    <x v="278"/>
    <x v="9311"/>
    <n v="36000"/>
    <m/>
    <n v="-36000"/>
    <x v="110"/>
  </r>
  <r>
    <x v="2133"/>
    <x v="80"/>
    <x v="278"/>
    <x v="9311"/>
    <n v="36000"/>
    <m/>
    <n v="-36000"/>
    <x v="110"/>
  </r>
  <r>
    <x v="2133"/>
    <x v="92"/>
    <x v="278"/>
    <x v="9311"/>
    <n v="36000"/>
    <m/>
    <n v="-36000"/>
    <x v="110"/>
  </r>
  <r>
    <x v="2133"/>
    <x v="79"/>
    <x v="278"/>
    <x v="9311"/>
    <n v="36000"/>
    <m/>
    <n v="-36000"/>
    <x v="110"/>
  </r>
  <r>
    <x v="2133"/>
    <x v="92"/>
    <x v="278"/>
    <x v="9311"/>
    <n v="38000"/>
    <m/>
    <n v="-38000"/>
    <x v="110"/>
  </r>
  <r>
    <x v="2133"/>
    <x v="80"/>
    <x v="278"/>
    <x v="9312"/>
    <n v="14000"/>
    <m/>
    <n v="-14000"/>
    <x v="110"/>
  </r>
  <r>
    <x v="2133"/>
    <x v="79"/>
    <x v="278"/>
    <x v="9312"/>
    <n v="14000"/>
    <m/>
    <n v="-14000"/>
    <x v="110"/>
  </r>
  <r>
    <x v="2133"/>
    <x v="84"/>
    <x v="278"/>
    <x v="9312"/>
    <n v="11000"/>
    <m/>
    <n v="-11000"/>
    <x v="110"/>
  </r>
  <r>
    <x v="2133"/>
    <x v="80"/>
    <x v="535"/>
    <x v="9313"/>
    <n v="80000"/>
    <m/>
    <n v="-80000"/>
    <x v="110"/>
  </r>
  <r>
    <x v="2133"/>
    <x v="74"/>
    <x v="769"/>
    <x v="9314"/>
    <n v="50000"/>
    <m/>
    <n v="-50000"/>
    <x v="110"/>
  </r>
  <r>
    <x v="2133"/>
    <x v="76"/>
    <x v="775"/>
    <x v="9307"/>
    <n v="250000"/>
    <m/>
    <n v="-250000"/>
    <x v="110"/>
  </r>
  <r>
    <x v="2133"/>
    <x v="92"/>
    <x v="278"/>
    <x v="9315"/>
    <n v="6000"/>
    <m/>
    <n v="-6000"/>
    <x v="110"/>
  </r>
  <r>
    <x v="2133"/>
    <x v="84"/>
    <x v="278"/>
    <x v="9315"/>
    <n v="6000"/>
    <m/>
    <n v="-6000"/>
    <x v="110"/>
  </r>
  <r>
    <x v="2133"/>
    <x v="79"/>
    <x v="278"/>
    <x v="9315"/>
    <n v="6000"/>
    <m/>
    <n v="-6000"/>
    <x v="110"/>
  </r>
  <r>
    <x v="2133"/>
    <x v="92"/>
    <x v="278"/>
    <x v="9316"/>
    <n v="15000"/>
    <m/>
    <n v="-15000"/>
    <x v="110"/>
  </r>
  <r>
    <x v="2133"/>
    <x v="84"/>
    <x v="278"/>
    <x v="9316"/>
    <n v="15000"/>
    <m/>
    <n v="-15000"/>
    <x v="110"/>
  </r>
  <r>
    <x v="2133"/>
    <x v="79"/>
    <x v="278"/>
    <x v="9316"/>
    <n v="14000"/>
    <m/>
    <n v="-14000"/>
    <x v="110"/>
  </r>
  <r>
    <x v="2133"/>
    <x v="79"/>
    <x v="474"/>
    <x v="9317"/>
    <n v="7000"/>
    <m/>
    <n v="-7000"/>
    <x v="110"/>
  </r>
  <r>
    <x v="2133"/>
    <x v="76"/>
    <x v="278"/>
    <x v="4172"/>
    <n v="24280"/>
    <m/>
    <n v="-24280"/>
    <x v="110"/>
  </r>
  <r>
    <x v="2134"/>
    <x v="92"/>
    <x v="474"/>
    <x v="233"/>
    <n v="2000"/>
    <m/>
    <n v="-2000"/>
    <x v="110"/>
  </r>
  <r>
    <x v="2134"/>
    <x v="84"/>
    <x v="2"/>
    <x v="9318"/>
    <n v="1000"/>
    <m/>
    <n v="-1000"/>
    <x v="110"/>
  </r>
  <r>
    <x v="2134"/>
    <x v="92"/>
    <x v="474"/>
    <x v="9319"/>
    <n v="500"/>
    <m/>
    <n v="-500"/>
    <x v="110"/>
  </r>
  <r>
    <x v="2134"/>
    <x v="4"/>
    <x v="4"/>
    <x v="6696"/>
    <n v="1700"/>
    <m/>
    <n v="-1700"/>
    <x v="110"/>
  </r>
  <r>
    <x v="2134"/>
    <x v="1"/>
    <x v="2"/>
    <x v="9320"/>
    <n v="2000"/>
    <m/>
    <n v="-2000"/>
    <x v="110"/>
  </r>
  <r>
    <x v="2134"/>
    <x v="4"/>
    <x v="27"/>
    <x v="5198"/>
    <n v="17745"/>
    <m/>
    <n v="-17745"/>
    <x v="110"/>
  </r>
  <r>
    <x v="2134"/>
    <x v="7"/>
    <x v="27"/>
    <x v="5198"/>
    <n v="33919"/>
    <m/>
    <n v="-33919"/>
    <x v="110"/>
  </r>
  <r>
    <x v="2134"/>
    <x v="4"/>
    <x v="27"/>
    <x v="5156"/>
    <n v="650"/>
    <m/>
    <n v="-650"/>
    <x v="110"/>
  </r>
  <r>
    <x v="2134"/>
    <x v="7"/>
    <x v="27"/>
    <x v="5156"/>
    <n v="1080"/>
    <m/>
    <n v="-1080"/>
    <x v="110"/>
  </r>
  <r>
    <x v="2134"/>
    <x v="91"/>
    <x v="278"/>
    <x v="9216"/>
    <n v="22320"/>
    <m/>
    <n v="-22320"/>
    <x v="110"/>
  </r>
  <r>
    <x v="2134"/>
    <x v="84"/>
    <x v="2"/>
    <x v="9321"/>
    <n v="30410"/>
    <m/>
    <n v="-30410"/>
    <x v="110"/>
  </r>
  <r>
    <x v="2134"/>
    <x v="2"/>
    <x v="776"/>
    <x v="9322"/>
    <n v="24000"/>
    <m/>
    <n v="-24000"/>
    <x v="110"/>
  </r>
  <r>
    <x v="2134"/>
    <x v="86"/>
    <x v="143"/>
    <x v="8731"/>
    <n v="250000"/>
    <m/>
    <n v="-250000"/>
    <x v="110"/>
  </r>
  <r>
    <x v="2134"/>
    <x v="94"/>
    <x v="278"/>
    <x v="6089"/>
    <n v="2700"/>
    <m/>
    <n v="-2700"/>
    <x v="110"/>
  </r>
  <r>
    <x v="2135"/>
    <x v="73"/>
    <x v="467"/>
    <x v="9307"/>
    <n v="35000"/>
    <m/>
    <n v="-35000"/>
    <x v="110"/>
  </r>
  <r>
    <x v="2135"/>
    <x v="79"/>
    <x v="548"/>
    <x v="9323"/>
    <n v="765000"/>
    <m/>
    <n v="-765000"/>
    <x v="110"/>
  </r>
  <r>
    <x v="2135"/>
    <x v="90"/>
    <x v="493"/>
    <x v="9324"/>
    <n v="28300"/>
    <m/>
    <n v="-28300"/>
    <x v="110"/>
  </r>
  <r>
    <x v="2135"/>
    <x v="90"/>
    <x v="493"/>
    <x v="9325"/>
    <n v="-5700"/>
    <m/>
    <n v="5700"/>
    <x v="110"/>
  </r>
  <r>
    <x v="2135"/>
    <x v="73"/>
    <x v="74"/>
    <x v="1696"/>
    <n v="1000"/>
    <m/>
    <n v="-1000"/>
    <x v="110"/>
  </r>
  <r>
    <x v="2135"/>
    <x v="92"/>
    <x v="474"/>
    <x v="233"/>
    <n v="1700"/>
    <m/>
    <n v="-1700"/>
    <x v="110"/>
  </r>
  <r>
    <x v="2136"/>
    <x v="73"/>
    <x v="773"/>
    <x v="898"/>
    <n v="20000"/>
    <m/>
    <n v="-20000"/>
    <x v="110"/>
  </r>
  <r>
    <x v="2136"/>
    <x v="92"/>
    <x v="740"/>
    <x v="898"/>
    <n v="31000"/>
    <m/>
    <n v="-31000"/>
    <x v="110"/>
  </r>
  <r>
    <x v="2136"/>
    <x v="23"/>
    <x v="368"/>
    <x v="898"/>
    <n v="50000"/>
    <m/>
    <n v="-50000"/>
    <x v="110"/>
  </r>
  <r>
    <x v="2136"/>
    <x v="80"/>
    <x v="474"/>
    <x v="233"/>
    <n v="1500"/>
    <m/>
    <n v="-1500"/>
    <x v="110"/>
  </r>
  <r>
    <x v="2136"/>
    <x v="92"/>
    <x v="777"/>
    <x v="9326"/>
    <n v="50000"/>
    <m/>
    <n v="-50000"/>
    <x v="110"/>
  </r>
  <r>
    <x v="2136"/>
    <x v="4"/>
    <x v="4"/>
    <x v="6696"/>
    <n v="1700"/>
    <m/>
    <n v="-1700"/>
    <x v="110"/>
  </r>
  <r>
    <x v="2136"/>
    <x v="84"/>
    <x v="285"/>
    <x v="7068"/>
    <n v="1200"/>
    <m/>
    <n v="-1200"/>
    <x v="110"/>
  </r>
  <r>
    <x v="2136"/>
    <x v="81"/>
    <x v="778"/>
    <x v="9327"/>
    <n v="100000"/>
    <m/>
    <n v="-100000"/>
    <x v="110"/>
  </r>
  <r>
    <x v="2136"/>
    <x v="79"/>
    <x v="2"/>
    <x v="9328"/>
    <n v="14780"/>
    <m/>
    <n v="-14780"/>
    <x v="110"/>
  </r>
  <r>
    <x v="2136"/>
    <x v="94"/>
    <x v="619"/>
    <x v="9329"/>
    <n v="1000000"/>
    <m/>
    <n v="-1000000"/>
    <x v="110"/>
  </r>
  <r>
    <x v="2136"/>
    <x v="94"/>
    <x v="619"/>
    <x v="9307"/>
    <n v="250000"/>
    <m/>
    <n v="-250000"/>
    <x v="110"/>
  </r>
  <r>
    <x v="2136"/>
    <x v="94"/>
    <x v="619"/>
    <x v="9307"/>
    <n v="250000"/>
    <m/>
    <n v="-250000"/>
    <x v="110"/>
  </r>
  <r>
    <x v="2136"/>
    <x v="92"/>
    <x v="278"/>
    <x v="9330"/>
    <n v="1120"/>
    <m/>
    <n v="-1120"/>
    <x v="110"/>
  </r>
  <r>
    <x v="2137"/>
    <x v="4"/>
    <x v="516"/>
    <x v="898"/>
    <n v="5330"/>
    <m/>
    <n v="-5330"/>
    <x v="110"/>
  </r>
  <r>
    <x v="2137"/>
    <x v="84"/>
    <x v="474"/>
    <x v="233"/>
    <n v="1500"/>
    <m/>
    <n v="-1500"/>
    <x v="110"/>
  </r>
  <r>
    <x v="2137"/>
    <x v="79"/>
    <x v="474"/>
    <x v="233"/>
    <n v="550"/>
    <m/>
    <n v="-550"/>
    <x v="110"/>
  </r>
  <r>
    <x v="2137"/>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12"/>
    <x v="79"/>
    <x v="757"/>
    <x v="9335"/>
    <n v="250000"/>
    <m/>
    <n v="-250000"/>
    <x v="110"/>
  </r>
  <r>
    <x v="2123"/>
    <x v="84"/>
    <x v="635"/>
    <x v="9336"/>
    <n v="150000"/>
    <m/>
    <n v="-150000"/>
    <x v="110"/>
  </r>
  <r>
    <x v="2123"/>
    <x v="81"/>
    <x v="664"/>
    <x v="9337"/>
    <n v="50000"/>
    <m/>
    <n v="-50000"/>
    <x v="110"/>
  </r>
  <r>
    <x v="2123"/>
    <x v="84"/>
    <x v="748"/>
    <x v="9338"/>
    <n v="45000"/>
    <m/>
    <n v="-45000"/>
    <x v="110"/>
  </r>
  <r>
    <x v="2123"/>
    <x v="67"/>
    <x v="748"/>
    <x v="9338"/>
    <n v="10000"/>
    <m/>
    <n v="-10000"/>
    <x v="110"/>
  </r>
  <r>
    <x v="2123"/>
    <x v="90"/>
    <x v="748"/>
    <x v="9338"/>
    <n v="75000"/>
    <m/>
    <n v="-75000"/>
    <x v="110"/>
  </r>
  <r>
    <x v="2123"/>
    <x v="79"/>
    <x v="748"/>
    <x v="9338"/>
    <n v="49000"/>
    <m/>
    <n v="-49000"/>
    <x v="110"/>
  </r>
  <r>
    <x v="2129"/>
    <x v="73"/>
    <x v="698"/>
    <x v="9339"/>
    <n v="1500000"/>
    <m/>
    <n v="-1500000"/>
    <x v="110"/>
  </r>
  <r>
    <x v="2129"/>
    <x v="79"/>
    <x v="78"/>
    <x v="9340"/>
    <n v="189553"/>
    <m/>
    <n v="-189553"/>
    <x v="110"/>
  </r>
  <r>
    <x v="2133"/>
    <x v="84"/>
    <x v="592"/>
    <x v="9341"/>
    <n v="1500000"/>
    <m/>
    <n v="-1500000"/>
    <x v="110"/>
  </r>
  <r>
    <x v="2133"/>
    <x v="79"/>
    <x v="78"/>
    <x v="9340"/>
    <n v="472527"/>
    <m/>
    <n v="-472527"/>
    <x v="110"/>
  </r>
  <r>
    <x v="2134"/>
    <x v="84"/>
    <x v="619"/>
    <x v="9341"/>
    <n v="1000000"/>
    <m/>
    <n v="-1000000"/>
    <x v="110"/>
  </r>
  <r>
    <x v="2134"/>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12"/>
    <x v="71"/>
    <x v="97"/>
    <x v="9346"/>
    <m/>
    <n v="3221233"/>
    <n v="3221233"/>
    <x v="110"/>
  </r>
  <r>
    <x v="2112"/>
    <x v="92"/>
    <x v="97"/>
    <x v="9346"/>
    <m/>
    <n v="1000000"/>
    <n v="1000000"/>
    <x v="110"/>
  </r>
  <r>
    <x v="2112"/>
    <x v="71"/>
    <x v="97"/>
    <x v="9184"/>
    <n v="42212"/>
    <m/>
    <n v="-42212"/>
    <x v="110"/>
  </r>
  <r>
    <x v="2112"/>
    <x v="23"/>
    <x v="97"/>
    <x v="9347"/>
    <m/>
    <n v="359992"/>
    <n v="359992"/>
    <x v="110"/>
  </r>
  <r>
    <x v="2123"/>
    <x v="80"/>
    <x v="97"/>
    <x v="9348"/>
    <m/>
    <n v="1500000"/>
    <n v="1500000"/>
    <x v="110"/>
  </r>
  <r>
    <x v="2125"/>
    <x v="80"/>
    <x v="97"/>
    <x v="9349"/>
    <m/>
    <n v="1000000"/>
    <n v="1000000"/>
    <x v="110"/>
  </r>
  <r>
    <x v="2125"/>
    <x v="80"/>
    <x v="97"/>
    <x v="9350"/>
    <m/>
    <n v="1000000"/>
    <n v="1000000"/>
    <x v="110"/>
  </r>
  <r>
    <x v="2125"/>
    <x v="80"/>
    <x v="97"/>
    <x v="9351"/>
    <m/>
    <n v="1000000"/>
    <n v="1000000"/>
    <x v="110"/>
  </r>
  <r>
    <x v="2125"/>
    <x v="80"/>
    <x v="97"/>
    <x v="9352"/>
    <m/>
    <n v="1000000"/>
    <n v="1000000"/>
    <x v="110"/>
  </r>
  <r>
    <x v="2125"/>
    <x v="80"/>
    <x v="97"/>
    <x v="9353"/>
    <m/>
    <n v="1500000"/>
    <n v="1500000"/>
    <x v="110"/>
  </r>
  <r>
    <x v="2126"/>
    <x v="80"/>
    <x v="97"/>
    <x v="9354"/>
    <m/>
    <n v="1000000"/>
    <n v="1000000"/>
    <x v="110"/>
  </r>
  <r>
    <x v="2126"/>
    <x v="80"/>
    <x v="97"/>
    <x v="9355"/>
    <m/>
    <n v="1000000"/>
    <n v="1000000"/>
    <x v="110"/>
  </r>
  <r>
    <x v="2126"/>
    <x v="80"/>
    <x v="97"/>
    <x v="9356"/>
    <m/>
    <n v="1000000"/>
    <n v="1000000"/>
    <x v="110"/>
  </r>
  <r>
    <x v="2126"/>
    <x v="80"/>
    <x v="97"/>
    <x v="9357"/>
    <m/>
    <n v="1500000"/>
    <n v="1500000"/>
    <x v="110"/>
  </r>
  <r>
    <x v="2126"/>
    <x v="80"/>
    <x v="97"/>
    <x v="9358"/>
    <m/>
    <n v="1500000"/>
    <n v="1500000"/>
    <x v="110"/>
  </r>
  <r>
    <x v="2126"/>
    <x v="80"/>
    <x v="97"/>
    <x v="9359"/>
    <m/>
    <n v="1417880"/>
    <n v="1417880"/>
    <x v="110"/>
  </r>
  <r>
    <x v="2126"/>
    <x v="80"/>
    <x v="97"/>
    <x v="9360"/>
    <m/>
    <n v="2200"/>
    <n v="2200"/>
    <x v="110"/>
  </r>
  <r>
    <x v="2129"/>
    <x v="71"/>
    <x v="97"/>
    <x v="9361"/>
    <m/>
    <n v="5000000"/>
    <n v="5000000"/>
    <x v="110"/>
  </r>
  <r>
    <x v="2129"/>
    <x v="71"/>
    <x v="97"/>
    <x v="9362"/>
    <m/>
    <n v="-650000"/>
    <n v="-650000"/>
    <x v="110"/>
  </r>
  <r>
    <x v="2129"/>
    <x v="71"/>
    <x v="97"/>
    <x v="9362"/>
    <m/>
    <n v="-750000"/>
    <n v="-750000"/>
    <x v="110"/>
  </r>
  <r>
    <x v="2129"/>
    <x v="71"/>
    <x v="97"/>
    <x v="9362"/>
    <m/>
    <n v="-850000"/>
    <n v="-850000"/>
    <x v="110"/>
  </r>
  <r>
    <x v="2129"/>
    <x v="71"/>
    <x v="97"/>
    <x v="9363"/>
    <m/>
    <n v="-950000"/>
    <n v="-950000"/>
    <x v="110"/>
  </r>
  <r>
    <x v="2129"/>
    <x v="71"/>
    <x v="97"/>
    <x v="9184"/>
    <n v="15850"/>
    <m/>
    <n v="-15850"/>
    <x v="110"/>
  </r>
  <r>
    <x v="2132"/>
    <x v="80"/>
    <x v="97"/>
    <x v="9364"/>
    <m/>
    <n v="550000"/>
    <n v="550000"/>
    <x v="110"/>
  </r>
  <r>
    <x v="2132"/>
    <x v="80"/>
    <x v="97"/>
    <x v="9364"/>
    <m/>
    <n v="600000"/>
    <n v="600000"/>
    <x v="110"/>
  </r>
  <r>
    <x v="2132"/>
    <x v="80"/>
    <x v="97"/>
    <x v="9365"/>
    <m/>
    <n v="650000"/>
    <n v="650000"/>
    <x v="110"/>
  </r>
  <r>
    <x v="2132"/>
    <x v="80"/>
    <x v="97"/>
    <x v="9366"/>
    <m/>
    <n v="700000"/>
    <n v="700000"/>
    <x v="110"/>
  </r>
  <r>
    <x v="2132"/>
    <x v="80"/>
    <x v="97"/>
    <x v="9365"/>
    <m/>
    <n v="750000"/>
    <n v="750000"/>
    <x v="110"/>
  </r>
  <r>
    <x v="2132"/>
    <x v="80"/>
    <x v="97"/>
    <x v="9365"/>
    <m/>
    <n v="850000"/>
    <n v="850000"/>
    <x v="110"/>
  </r>
  <r>
    <x v="2132"/>
    <x v="80"/>
    <x v="97"/>
    <x v="9359"/>
    <m/>
    <n v="900000"/>
    <n v="900000"/>
    <x v="110"/>
  </r>
  <r>
    <x v="2132"/>
    <x v="79"/>
    <x v="97"/>
    <x v="9367"/>
    <m/>
    <n v="189553"/>
    <n v="189553"/>
    <x v="110"/>
  </r>
  <r>
    <x v="2132"/>
    <x v="79"/>
    <x v="97"/>
    <x v="9367"/>
    <m/>
    <n v="472527"/>
    <n v="472527"/>
    <x v="110"/>
  </r>
  <r>
    <x v="2133"/>
    <x v="22"/>
    <x v="97"/>
    <x v="9368"/>
    <m/>
    <n v="333522"/>
    <n v="333522"/>
    <x v="110"/>
  </r>
  <r>
    <x v="2133"/>
    <x v="80"/>
    <x v="97"/>
    <x v="9369"/>
    <m/>
    <n v="1075700"/>
    <n v="1075700"/>
    <x v="110"/>
  </r>
  <r>
    <x v="2134"/>
    <x v="58"/>
    <x v="97"/>
    <x v="9370"/>
    <m/>
    <n v="561910"/>
    <n v="561910"/>
    <x v="110"/>
  </r>
  <r>
    <x v="2134"/>
    <x v="93"/>
    <x v="97"/>
    <x v="9371"/>
    <m/>
    <n v="112665"/>
    <n v="112665"/>
    <x v="110"/>
  </r>
  <r>
    <x v="2135"/>
    <x v="79"/>
    <x v="97"/>
    <x v="9372"/>
    <m/>
    <n v="4416116"/>
    <n v="4416116"/>
    <x v="110"/>
  </r>
  <r>
    <x v="2135"/>
    <x v="2"/>
    <x v="97"/>
    <x v="9372"/>
    <m/>
    <n v="132000"/>
    <n v="132000"/>
    <x v="110"/>
  </r>
  <r>
    <x v="2135"/>
    <x v="2"/>
    <x v="97"/>
    <x v="9184"/>
    <n v="45000"/>
    <m/>
    <n v="-45000"/>
    <x v="110"/>
  </r>
  <r>
    <x v="2136"/>
    <x v="16"/>
    <x v="97"/>
    <x v="9373"/>
    <m/>
    <n v="369964"/>
    <n v="369964"/>
    <x v="110"/>
  </r>
  <r>
    <x v="2138"/>
    <x v="76"/>
    <x v="45"/>
    <x v="9307"/>
    <n v="250000"/>
    <m/>
    <n v="-250000"/>
    <x v="111"/>
  </r>
  <r>
    <x v="2138"/>
    <x v="86"/>
    <x v="64"/>
    <x v="1"/>
    <n v="5000"/>
    <m/>
    <n v="-5000"/>
    <x v="111"/>
  </r>
  <r>
    <x v="2138"/>
    <x v="4"/>
    <x v="4"/>
    <x v="6696"/>
    <n v="3000"/>
    <m/>
    <n v="-3000"/>
    <x v="111"/>
  </r>
  <r>
    <x v="2138"/>
    <x v="2"/>
    <x v="776"/>
    <x v="9374"/>
    <n v="3000"/>
    <m/>
    <n v="-3000"/>
    <x v="111"/>
  </r>
  <r>
    <x v="2138"/>
    <x v="90"/>
    <x v="465"/>
    <x v="9375"/>
    <n v="39000"/>
    <m/>
    <n v="-39000"/>
    <x v="111"/>
  </r>
  <r>
    <x v="2138"/>
    <x v="86"/>
    <x v="145"/>
    <x v="9376"/>
    <n v="16000"/>
    <m/>
    <n v="-16000"/>
    <x v="111"/>
  </r>
  <r>
    <x v="2138"/>
    <x v="67"/>
    <x v="386"/>
    <x v="9377"/>
    <n v="3740"/>
    <m/>
    <n v="-3740"/>
    <x v="111"/>
  </r>
  <r>
    <x v="2138"/>
    <x v="79"/>
    <x v="474"/>
    <x v="233"/>
    <n v="600"/>
    <m/>
    <n v="-600"/>
    <x v="111"/>
  </r>
  <r>
    <x v="2138"/>
    <x v="4"/>
    <x v="4"/>
    <x v="9378"/>
    <n v="740"/>
    <m/>
    <n v="-740"/>
    <x v="111"/>
  </r>
  <r>
    <x v="2138"/>
    <x v="84"/>
    <x v="278"/>
    <x v="3557"/>
    <n v="3800"/>
    <m/>
    <n v="-3800"/>
    <x v="111"/>
  </r>
  <r>
    <x v="2139"/>
    <x v="92"/>
    <x v="278"/>
    <x v="9379"/>
    <n v="44500"/>
    <m/>
    <n v="-44500"/>
    <x v="111"/>
  </r>
  <r>
    <x v="2139"/>
    <x v="79"/>
    <x v="278"/>
    <x v="9379"/>
    <n v="280400"/>
    <m/>
    <n v="-280400"/>
    <x v="111"/>
  </r>
  <r>
    <x v="2139"/>
    <x v="90"/>
    <x v="278"/>
    <x v="9379"/>
    <n v="3000"/>
    <m/>
    <n v="-3000"/>
    <x v="111"/>
  </r>
  <r>
    <x v="2139"/>
    <x v="80"/>
    <x v="278"/>
    <x v="9379"/>
    <n v="25000"/>
    <m/>
    <n v="-25000"/>
    <x v="111"/>
  </r>
  <r>
    <x v="2139"/>
    <x v="76"/>
    <x v="278"/>
    <x v="9379"/>
    <n v="4500"/>
    <m/>
    <n v="-4500"/>
    <x v="111"/>
  </r>
  <r>
    <x v="2139"/>
    <x v="76"/>
    <x v="208"/>
    <x v="9307"/>
    <n v="267000"/>
    <m/>
    <n v="-267000"/>
    <x v="111"/>
  </r>
  <r>
    <x v="2139"/>
    <x v="16"/>
    <x v="780"/>
    <x v="9380"/>
    <n v="15000"/>
    <m/>
    <n v="-15000"/>
    <x v="111"/>
  </r>
  <r>
    <x v="2139"/>
    <x v="23"/>
    <x v="285"/>
    <x v="8883"/>
    <n v="500"/>
    <m/>
    <n v="-500"/>
    <x v="111"/>
  </r>
  <r>
    <x v="2139"/>
    <x v="23"/>
    <x v="474"/>
    <x v="233"/>
    <n v="2500"/>
    <m/>
    <n v="-2500"/>
    <x v="111"/>
  </r>
  <r>
    <x v="2139"/>
    <x v="80"/>
    <x v="474"/>
    <x v="233"/>
    <n v="1800"/>
    <m/>
    <n v="-1800"/>
    <x v="111"/>
  </r>
  <r>
    <x v="2139"/>
    <x v="4"/>
    <x v="4"/>
    <x v="9381"/>
    <n v="5000"/>
    <m/>
    <n v="-5000"/>
    <x v="111"/>
  </r>
  <r>
    <x v="2139"/>
    <x v="92"/>
    <x v="278"/>
    <x v="9382"/>
    <n v="38000"/>
    <m/>
    <n v="-38000"/>
    <x v="111"/>
  </r>
  <r>
    <x v="2139"/>
    <x v="73"/>
    <x v="278"/>
    <x v="9383"/>
    <n v="38000"/>
    <m/>
    <n v="-38000"/>
    <x v="111"/>
  </r>
  <r>
    <x v="2139"/>
    <x v="87"/>
    <x v="278"/>
    <x v="9384"/>
    <n v="100000"/>
    <m/>
    <n v="-100000"/>
    <x v="111"/>
  </r>
  <r>
    <x v="2113"/>
    <x v="1"/>
    <x v="43"/>
    <x v="9385"/>
    <n v="5000"/>
    <m/>
    <n v="-5000"/>
    <x v="111"/>
  </r>
  <r>
    <x v="2113"/>
    <x v="92"/>
    <x v="278"/>
    <x v="9386"/>
    <n v="3000"/>
    <m/>
    <n v="-3000"/>
    <x v="111"/>
  </r>
  <r>
    <x v="2113"/>
    <x v="73"/>
    <x v="390"/>
    <x v="9387"/>
    <n v="7000"/>
    <m/>
    <n v="-7000"/>
    <x v="111"/>
  </r>
  <r>
    <x v="2113"/>
    <x v="92"/>
    <x v="611"/>
    <x v="898"/>
    <n v="40000"/>
    <m/>
    <n v="-40000"/>
    <x v="111"/>
  </r>
  <r>
    <x v="2113"/>
    <x v="80"/>
    <x v="474"/>
    <x v="233"/>
    <n v="700"/>
    <m/>
    <n v="-700"/>
    <x v="111"/>
  </r>
  <r>
    <x v="2113"/>
    <x v="4"/>
    <x v="4"/>
    <x v="6696"/>
    <n v="3000"/>
    <m/>
    <n v="-3000"/>
    <x v="111"/>
  </r>
  <r>
    <x v="2113"/>
    <x v="73"/>
    <x v="278"/>
    <x v="9388"/>
    <n v="7000"/>
    <m/>
    <n v="-7000"/>
    <x v="111"/>
  </r>
  <r>
    <x v="2113"/>
    <x v="80"/>
    <x v="278"/>
    <x v="9389"/>
    <n v="6000"/>
    <m/>
    <n v="-6000"/>
    <x v="111"/>
  </r>
  <r>
    <x v="2113"/>
    <x v="4"/>
    <x v="4"/>
    <x v="6696"/>
    <n v="4000"/>
    <m/>
    <n v="-4000"/>
    <x v="111"/>
  </r>
  <r>
    <x v="2113"/>
    <x v="67"/>
    <x v="477"/>
    <x v="9390"/>
    <n v="60000"/>
    <m/>
    <n v="-60000"/>
    <x v="111"/>
  </r>
  <r>
    <x v="2113"/>
    <x v="83"/>
    <x v="477"/>
    <x v="9390"/>
    <n v="190000"/>
    <m/>
    <n v="-190000"/>
    <x v="111"/>
  </r>
  <r>
    <x v="2113"/>
    <x v="79"/>
    <x v="731"/>
    <x v="9307"/>
    <n v="500000"/>
    <m/>
    <n v="-500000"/>
    <x v="111"/>
  </r>
  <r>
    <x v="2113"/>
    <x v="92"/>
    <x v="611"/>
    <x v="8876"/>
    <n v="30000"/>
    <m/>
    <n v="-30000"/>
    <x v="111"/>
  </r>
  <r>
    <x v="2113"/>
    <x v="92"/>
    <x v="369"/>
    <x v="8876"/>
    <n v="50000"/>
    <m/>
    <n v="-50000"/>
    <x v="111"/>
  </r>
  <r>
    <x v="2114"/>
    <x v="94"/>
    <x v="548"/>
    <x v="9323"/>
    <n v="750000"/>
    <m/>
    <n v="-750000"/>
    <x v="111"/>
  </r>
  <r>
    <x v="2114"/>
    <x v="80"/>
    <x v="644"/>
    <x v="9391"/>
    <n v="250000"/>
    <m/>
    <n v="-250000"/>
    <x v="111"/>
  </r>
  <r>
    <x v="2114"/>
    <x v="90"/>
    <x v="644"/>
    <x v="9391"/>
    <n v="250000"/>
    <m/>
    <n v="-250000"/>
    <x v="111"/>
  </r>
  <r>
    <x v="2114"/>
    <x v="92"/>
    <x v="644"/>
    <x v="9391"/>
    <n v="500000"/>
    <m/>
    <n v="-500000"/>
    <x v="111"/>
  </r>
  <r>
    <x v="2114"/>
    <x v="23"/>
    <x v="278"/>
    <x v="9392"/>
    <n v="78000"/>
    <m/>
    <n v="-78000"/>
    <x v="111"/>
  </r>
  <r>
    <x v="2114"/>
    <x v="23"/>
    <x v="474"/>
    <x v="9393"/>
    <n v="2500"/>
    <m/>
    <n v="-2500"/>
    <x v="111"/>
  </r>
  <r>
    <x v="2114"/>
    <x v="23"/>
    <x v="285"/>
    <x v="8883"/>
    <n v="500"/>
    <m/>
    <n v="-500"/>
    <x v="111"/>
  </r>
  <r>
    <x v="2114"/>
    <x v="94"/>
    <x v="278"/>
    <x v="9394"/>
    <n v="85000"/>
    <m/>
    <n v="-85000"/>
    <x v="111"/>
  </r>
  <r>
    <x v="2114"/>
    <x v="94"/>
    <x v="781"/>
    <x v="9395"/>
    <n v="165988"/>
    <m/>
    <n v="-165988"/>
    <x v="111"/>
  </r>
  <r>
    <x v="2114"/>
    <x v="81"/>
    <x v="778"/>
    <x v="9396"/>
    <n v="60000"/>
    <m/>
    <n v="-60000"/>
    <x v="111"/>
  </r>
  <r>
    <x v="2114"/>
    <x v="1"/>
    <x v="2"/>
    <x v="9397"/>
    <n v="400"/>
    <m/>
    <n v="-400"/>
    <x v="111"/>
  </r>
  <r>
    <x v="2114"/>
    <x v="1"/>
    <x v="2"/>
    <x v="5271"/>
    <n v="3000"/>
    <m/>
    <n v="-3000"/>
    <x v="111"/>
  </r>
  <r>
    <x v="2114"/>
    <x v="79"/>
    <x v="278"/>
    <x v="9398"/>
    <n v="2000"/>
    <m/>
    <n v="-2000"/>
    <x v="111"/>
  </r>
  <r>
    <x v="2114"/>
    <x v="4"/>
    <x v="434"/>
    <x v="233"/>
    <n v="1980"/>
    <m/>
    <n v="-1980"/>
    <x v="111"/>
  </r>
  <r>
    <x v="2114"/>
    <x v="4"/>
    <x v="2"/>
    <x v="7644"/>
    <n v="1000"/>
    <m/>
    <n v="-1000"/>
    <x v="111"/>
  </r>
  <r>
    <x v="2114"/>
    <x v="94"/>
    <x v="474"/>
    <x v="8211"/>
    <n v="300"/>
    <m/>
    <n v="-300"/>
    <x v="111"/>
  </r>
  <r>
    <x v="2114"/>
    <x v="92"/>
    <x v="474"/>
    <x v="8211"/>
    <n v="700"/>
    <m/>
    <n v="-700"/>
    <x v="111"/>
  </r>
  <r>
    <x v="2114"/>
    <x v="73"/>
    <x v="474"/>
    <x v="233"/>
    <n v="700"/>
    <m/>
    <n v="-700"/>
    <x v="111"/>
  </r>
  <r>
    <x v="2114"/>
    <x v="90"/>
    <x v="278"/>
    <x v="9399"/>
    <n v="15000"/>
    <m/>
    <n v="-15000"/>
    <x v="111"/>
  </r>
  <r>
    <x v="2115"/>
    <x v="23"/>
    <x v="782"/>
    <x v="9400"/>
    <n v="75000"/>
    <m/>
    <n v="-75000"/>
    <x v="111"/>
  </r>
  <r>
    <x v="2115"/>
    <x v="4"/>
    <x v="4"/>
    <x v="6696"/>
    <n v="4000"/>
    <m/>
    <n v="-4000"/>
    <x v="111"/>
  </r>
  <r>
    <x v="2115"/>
    <x v="4"/>
    <x v="4"/>
    <x v="9401"/>
    <n v="1800"/>
    <m/>
    <n v="-1800"/>
    <x v="111"/>
  </r>
  <r>
    <x v="2115"/>
    <x v="94"/>
    <x v="694"/>
    <x v="233"/>
    <n v="2700"/>
    <m/>
    <n v="-2700"/>
    <x v="111"/>
  </r>
  <r>
    <x v="2115"/>
    <x v="94"/>
    <x v="145"/>
    <x v="9402"/>
    <n v="13000"/>
    <m/>
    <n v="-13000"/>
    <x v="111"/>
  </r>
  <r>
    <x v="2116"/>
    <x v="37"/>
    <x v="769"/>
    <x v="9307"/>
    <n v="50000"/>
    <m/>
    <n v="-50000"/>
    <x v="111"/>
  </r>
  <r>
    <x v="2116"/>
    <x v="81"/>
    <x v="761"/>
    <x v="9403"/>
    <n v="200000"/>
    <m/>
    <n v="-200000"/>
    <x v="111"/>
  </r>
  <r>
    <x v="2115"/>
    <x v="90"/>
    <x v="278"/>
    <x v="9404"/>
    <n v="14000"/>
    <m/>
    <n v="-14000"/>
    <x v="111"/>
  </r>
  <r>
    <x v="2115"/>
    <x v="90"/>
    <x v="783"/>
    <x v="9405"/>
    <n v="3600000"/>
    <m/>
    <n v="-3600000"/>
    <x v="111"/>
  </r>
  <r>
    <x v="2116"/>
    <x v="79"/>
    <x v="277"/>
    <x v="9406"/>
    <n v="15000"/>
    <m/>
    <n v="-15000"/>
    <x v="111"/>
  </r>
  <r>
    <x v="2116"/>
    <x v="94"/>
    <x v="474"/>
    <x v="233"/>
    <n v="1700"/>
    <m/>
    <n v="-1700"/>
    <x v="111"/>
  </r>
  <r>
    <x v="2116"/>
    <x v="79"/>
    <x v="474"/>
    <x v="8211"/>
    <n v="400"/>
    <m/>
    <n v="-400"/>
    <x v="111"/>
  </r>
  <r>
    <x v="2116"/>
    <x v="95"/>
    <x v="278"/>
    <x v="9407"/>
    <n v="10300"/>
    <m/>
    <n v="-10300"/>
    <x v="111"/>
  </r>
  <r>
    <x v="2116"/>
    <x v="84"/>
    <x v="2"/>
    <x v="9408"/>
    <n v="150"/>
    <m/>
    <n v="-150"/>
    <x v="111"/>
  </r>
  <r>
    <x v="2116"/>
    <x v="79"/>
    <x v="278"/>
    <x v="9409"/>
    <n v="2000"/>
    <m/>
    <n v="-2000"/>
    <x v="111"/>
  </r>
  <r>
    <x v="2116"/>
    <x v="94"/>
    <x v="474"/>
    <x v="9410"/>
    <n v="500"/>
    <m/>
    <n v="-500"/>
    <x v="111"/>
  </r>
  <r>
    <x v="2140"/>
    <x v="95"/>
    <x v="278"/>
    <x v="9411"/>
    <n v="1500"/>
    <m/>
    <n v="-1500"/>
    <x v="111"/>
  </r>
  <r>
    <x v="2140"/>
    <x v="73"/>
    <x v="474"/>
    <x v="9412"/>
    <n v="5000"/>
    <m/>
    <n v="-5000"/>
    <x v="111"/>
  </r>
  <r>
    <x v="2140"/>
    <x v="73"/>
    <x v="285"/>
    <x v="9413"/>
    <n v="7000"/>
    <m/>
    <n v="-7000"/>
    <x v="111"/>
  </r>
  <r>
    <x v="2140"/>
    <x v="73"/>
    <x v="278"/>
    <x v="7883"/>
    <n v="29500"/>
    <m/>
    <n v="-29500"/>
    <x v="111"/>
  </r>
  <r>
    <x v="2140"/>
    <x v="73"/>
    <x v="2"/>
    <x v="9414"/>
    <n v="10000"/>
    <m/>
    <n v="-10000"/>
    <x v="111"/>
  </r>
  <r>
    <x v="2140"/>
    <x v="73"/>
    <x v="278"/>
    <x v="9415"/>
    <n v="10000"/>
    <m/>
    <n v="-10000"/>
    <x v="111"/>
  </r>
  <r>
    <x v="2140"/>
    <x v="4"/>
    <x v="2"/>
    <x v="9416"/>
    <n v="5000"/>
    <m/>
    <n v="-5000"/>
    <x v="111"/>
  </r>
  <r>
    <x v="2118"/>
    <x v="73"/>
    <x v="606"/>
    <x v="9417"/>
    <n v="40000"/>
    <m/>
    <n v="-40000"/>
    <x v="111"/>
  </r>
  <r>
    <x v="2118"/>
    <x v="77"/>
    <x v="644"/>
    <x v="9418"/>
    <n v="25780"/>
    <m/>
    <n v="-25780"/>
    <x v="111"/>
  </r>
  <r>
    <x v="2118"/>
    <x v="80"/>
    <x v="644"/>
    <x v="9418"/>
    <n v="10470"/>
    <m/>
    <n v="-10470"/>
    <x v="111"/>
  </r>
  <r>
    <x v="2118"/>
    <x v="84"/>
    <x v="644"/>
    <x v="9418"/>
    <n v="1347"/>
    <m/>
    <n v="-1347"/>
    <x v="111"/>
  </r>
  <r>
    <x v="2118"/>
    <x v="79"/>
    <x v="644"/>
    <x v="9418"/>
    <n v="187415"/>
    <m/>
    <n v="-187415"/>
    <x v="111"/>
  </r>
  <r>
    <x v="2118"/>
    <x v="85"/>
    <x v="644"/>
    <x v="9418"/>
    <n v="4390"/>
    <m/>
    <n v="-4390"/>
    <x v="111"/>
  </r>
  <r>
    <x v="2118"/>
    <x v="87"/>
    <x v="644"/>
    <x v="9418"/>
    <n v="75122"/>
    <m/>
    <n v="-75122"/>
    <x v="111"/>
  </r>
  <r>
    <x v="2118"/>
    <x v="90"/>
    <x v="644"/>
    <x v="9418"/>
    <n v="130168"/>
    <m/>
    <n v="-130168"/>
    <x v="111"/>
  </r>
  <r>
    <x v="2118"/>
    <x v="88"/>
    <x v="644"/>
    <x v="9418"/>
    <n v="13416"/>
    <m/>
    <n v="-13416"/>
    <x v="111"/>
  </r>
  <r>
    <x v="2118"/>
    <x v="96"/>
    <x v="644"/>
    <x v="9418"/>
    <n v="56173"/>
    <m/>
    <n v="-56173"/>
    <x v="111"/>
  </r>
  <r>
    <x v="2118"/>
    <x v="91"/>
    <x v="644"/>
    <x v="9418"/>
    <n v="73043"/>
    <m/>
    <n v="-73043"/>
    <x v="111"/>
  </r>
  <r>
    <x v="2118"/>
    <x v="92"/>
    <x v="644"/>
    <x v="9418"/>
    <n v="322676"/>
    <m/>
    <n v="-322676"/>
    <x v="111"/>
  </r>
  <r>
    <x v="2118"/>
    <x v="94"/>
    <x v="716"/>
    <x v="9307"/>
    <n v="275000"/>
    <m/>
    <n v="-275000"/>
    <x v="111"/>
  </r>
  <r>
    <x v="2118"/>
    <x v="73"/>
    <x v="474"/>
    <x v="233"/>
    <n v="240"/>
    <m/>
    <n v="-240"/>
    <x v="111"/>
  </r>
  <r>
    <x v="2118"/>
    <x v="73"/>
    <x v="773"/>
    <x v="9419"/>
    <n v="20000"/>
    <m/>
    <n v="-20000"/>
    <x v="111"/>
  </r>
  <r>
    <x v="2118"/>
    <x v="4"/>
    <x v="4"/>
    <x v="6696"/>
    <n v="4000"/>
    <m/>
    <n v="-4000"/>
    <x v="111"/>
  </r>
  <r>
    <x v="2118"/>
    <x v="23"/>
    <x v="465"/>
    <x v="9420"/>
    <n v="20000"/>
    <m/>
    <n v="-20000"/>
    <x v="111"/>
  </r>
  <r>
    <x v="2118"/>
    <x v="91"/>
    <x v="784"/>
    <x v="9421"/>
    <n v="15100"/>
    <m/>
    <n v="-15100"/>
    <x v="111"/>
  </r>
  <r>
    <x v="2118"/>
    <x v="67"/>
    <x v="2"/>
    <x v="9422"/>
    <n v="600"/>
    <m/>
    <n v="-600"/>
    <x v="111"/>
  </r>
  <r>
    <x v="2118"/>
    <x v="94"/>
    <x v="465"/>
    <x v="2606"/>
    <n v="5000"/>
    <m/>
    <n v="-5000"/>
    <x v="111"/>
  </r>
  <r>
    <x v="2117"/>
    <x v="94"/>
    <x v="390"/>
    <x v="8477"/>
    <n v="7000"/>
    <m/>
    <n v="-7000"/>
    <x v="111"/>
  </r>
  <r>
    <x v="2141"/>
    <x v="97"/>
    <x v="596"/>
    <x v="9423"/>
    <n v="94000"/>
    <m/>
    <n v="-94000"/>
    <x v="111"/>
  </r>
  <r>
    <x v="2141"/>
    <x v="94"/>
    <x v="278"/>
    <x v="9424"/>
    <n v="85000"/>
    <m/>
    <n v="-85000"/>
    <x v="111"/>
  </r>
  <r>
    <x v="2141"/>
    <x v="94"/>
    <x v="548"/>
    <x v="9425"/>
    <n v="306300"/>
    <m/>
    <n v="-306300"/>
    <x v="111"/>
  </r>
  <r>
    <x v="2141"/>
    <x v="79"/>
    <x v="774"/>
    <x v="9426"/>
    <n v="14100"/>
    <m/>
    <n v="-14100"/>
    <x v="111"/>
  </r>
  <r>
    <x v="2141"/>
    <x v="73"/>
    <x v="774"/>
    <x v="9426"/>
    <n v="65000"/>
    <m/>
    <n v="-65000"/>
    <x v="111"/>
  </r>
  <r>
    <x v="2141"/>
    <x v="94"/>
    <x v="774"/>
    <x v="9426"/>
    <n v="128080"/>
    <m/>
    <n v="-128080"/>
    <x v="111"/>
  </r>
  <r>
    <x v="2119"/>
    <x v="73"/>
    <x v="698"/>
    <x v="6442"/>
    <n v="700000"/>
    <m/>
    <n v="-700000"/>
    <x v="111"/>
  </r>
  <r>
    <x v="2121"/>
    <x v="73"/>
    <x v="773"/>
    <x v="9427"/>
    <n v="40000"/>
    <m/>
    <n v="-40000"/>
    <x v="111"/>
  </r>
  <r>
    <x v="2117"/>
    <x v="4"/>
    <x v="2"/>
    <x v="9428"/>
    <n v="25000"/>
    <m/>
    <n v="-25000"/>
    <x v="111"/>
  </r>
  <r>
    <x v="2117"/>
    <x v="92"/>
    <x v="611"/>
    <x v="6371"/>
    <n v="88000"/>
    <m/>
    <n v="-88000"/>
    <x v="111"/>
  </r>
  <r>
    <x v="2117"/>
    <x v="4"/>
    <x v="4"/>
    <x v="6924"/>
    <n v="850"/>
    <m/>
    <n v="-850"/>
    <x v="111"/>
  </r>
  <r>
    <x v="2117"/>
    <x v="73"/>
    <x v="2"/>
    <x v="9429"/>
    <n v="1000"/>
    <m/>
    <n v="-1000"/>
    <x v="111"/>
  </r>
  <r>
    <x v="2119"/>
    <x v="90"/>
    <x v="758"/>
    <x v="9430"/>
    <n v="80000"/>
    <m/>
    <n v="-80000"/>
    <x v="111"/>
  </r>
  <r>
    <x v="2119"/>
    <x v="84"/>
    <x v="758"/>
    <x v="9430"/>
    <n v="30000"/>
    <m/>
    <n v="-30000"/>
    <x v="111"/>
  </r>
  <r>
    <x v="2119"/>
    <x v="68"/>
    <x v="78"/>
    <x v="9431"/>
    <n v="148537"/>
    <m/>
    <n v="-148537"/>
    <x v="111"/>
  </r>
  <r>
    <x v="2119"/>
    <x v="77"/>
    <x v="78"/>
    <x v="9431"/>
    <n v="8740"/>
    <m/>
    <n v="-8740"/>
    <x v="111"/>
  </r>
  <r>
    <x v="2119"/>
    <x v="67"/>
    <x v="78"/>
    <x v="9431"/>
    <n v="91300"/>
    <m/>
    <n v="-91300"/>
    <x v="111"/>
  </r>
  <r>
    <x v="2119"/>
    <x v="52"/>
    <x v="78"/>
    <x v="9431"/>
    <n v="10980"/>
    <m/>
    <n v="-10980"/>
    <x v="111"/>
  </r>
  <r>
    <x v="2119"/>
    <x v="83"/>
    <x v="78"/>
    <x v="9431"/>
    <n v="206520"/>
    <m/>
    <n v="-206520"/>
    <x v="111"/>
  </r>
  <r>
    <x v="2119"/>
    <x v="88"/>
    <x v="78"/>
    <x v="9431"/>
    <n v="19640"/>
    <m/>
    <n v="-19640"/>
    <x v="111"/>
  </r>
  <r>
    <x v="2119"/>
    <x v="81"/>
    <x v="78"/>
    <x v="9431"/>
    <n v="259118"/>
    <m/>
    <n v="-259118"/>
    <x v="111"/>
  </r>
  <r>
    <x v="2119"/>
    <x v="84"/>
    <x v="78"/>
    <x v="9431"/>
    <n v="5165"/>
    <m/>
    <n v="-5165"/>
    <x v="111"/>
  </r>
  <r>
    <x v="2120"/>
    <x v="94"/>
    <x v="278"/>
    <x v="9432"/>
    <n v="125000"/>
    <m/>
    <n v="-125000"/>
    <x v="111"/>
  </r>
  <r>
    <x v="2119"/>
    <x v="7"/>
    <x v="27"/>
    <x v="9433"/>
    <n v="5500"/>
    <m/>
    <n v="-5500"/>
    <x v="111"/>
  </r>
  <r>
    <x v="2119"/>
    <x v="4"/>
    <x v="27"/>
    <x v="9433"/>
    <n v="5500"/>
    <m/>
    <n v="-5500"/>
    <x v="111"/>
  </r>
  <r>
    <x v="2119"/>
    <x v="94"/>
    <x v="785"/>
    <x v="9434"/>
    <n v="114000"/>
    <m/>
    <n v="-114000"/>
    <x v="111"/>
  </r>
  <r>
    <x v="2119"/>
    <x v="4"/>
    <x v="4"/>
    <x v="9435"/>
    <n v="4000"/>
    <m/>
    <n v="-4000"/>
    <x v="111"/>
  </r>
  <r>
    <x v="2119"/>
    <x v="94"/>
    <x v="285"/>
    <x v="7068"/>
    <n v="2000"/>
    <m/>
    <n v="-2000"/>
    <x v="111"/>
  </r>
  <r>
    <x v="2119"/>
    <x v="84"/>
    <x v="277"/>
    <x v="233"/>
    <n v="850"/>
    <m/>
    <n v="-850"/>
    <x v="111"/>
  </r>
  <r>
    <x v="2119"/>
    <x v="94"/>
    <x v="474"/>
    <x v="9436"/>
    <n v="5550"/>
    <m/>
    <n v="-5550"/>
    <x v="111"/>
  </r>
  <r>
    <x v="2120"/>
    <x v="92"/>
    <x v="474"/>
    <x v="9436"/>
    <n v="3500"/>
    <m/>
    <n v="-3500"/>
    <x v="111"/>
  </r>
  <r>
    <x v="2120"/>
    <x v="94"/>
    <x v="278"/>
    <x v="9437"/>
    <n v="85000"/>
    <m/>
    <n v="-85000"/>
    <x v="111"/>
  </r>
  <r>
    <x v="2121"/>
    <x v="94"/>
    <x v="232"/>
    <x v="9434"/>
    <n v="108000"/>
    <m/>
    <n v="-108000"/>
    <x v="111"/>
  </r>
  <r>
    <x v="2121"/>
    <x v="94"/>
    <x v="417"/>
    <x v="9438"/>
    <n v="550000"/>
    <m/>
    <n v="-550000"/>
    <x v="111"/>
  </r>
  <r>
    <x v="2121"/>
    <x v="84"/>
    <x v="542"/>
    <x v="9439"/>
    <n v="42000"/>
    <m/>
    <n v="-42000"/>
    <x v="111"/>
  </r>
  <r>
    <x v="2121"/>
    <x v="79"/>
    <x v="542"/>
    <x v="9439"/>
    <n v="30000"/>
    <m/>
    <n v="-30000"/>
    <x v="111"/>
  </r>
  <r>
    <x v="2121"/>
    <x v="90"/>
    <x v="758"/>
    <x v="9440"/>
    <n v="19000"/>
    <m/>
    <n v="-19000"/>
    <x v="111"/>
  </r>
  <r>
    <x v="2121"/>
    <x v="94"/>
    <x v="786"/>
    <x v="9441"/>
    <n v="240000"/>
    <m/>
    <n v="-240000"/>
    <x v="111"/>
  </r>
  <r>
    <x v="2121"/>
    <x v="94"/>
    <x v="278"/>
    <x v="9442"/>
    <n v="4100"/>
    <m/>
    <n v="-4100"/>
    <x v="111"/>
  </r>
  <r>
    <x v="2121"/>
    <x v="94"/>
    <x v="285"/>
    <x v="7068"/>
    <n v="1000"/>
    <m/>
    <n v="-1000"/>
    <x v="111"/>
  </r>
  <r>
    <x v="2121"/>
    <x v="94"/>
    <x v="278"/>
    <x v="9443"/>
    <n v="5900"/>
    <m/>
    <n v="-5900"/>
    <x v="111"/>
  </r>
  <r>
    <x v="2121"/>
    <x v="94"/>
    <x v="474"/>
    <x v="9436"/>
    <n v="2000"/>
    <m/>
    <n v="-2000"/>
    <x v="111"/>
  </r>
  <r>
    <x v="2121"/>
    <x v="94"/>
    <x v="390"/>
    <x v="9444"/>
    <n v="1000"/>
    <m/>
    <n v="-1000"/>
    <x v="111"/>
  </r>
  <r>
    <x v="2121"/>
    <x v="4"/>
    <x v="4"/>
    <x v="6924"/>
    <n v="2000"/>
    <m/>
    <n v="-2000"/>
    <x v="111"/>
  </r>
  <r>
    <x v="2121"/>
    <x v="79"/>
    <x v="474"/>
    <x v="233"/>
    <n v="3000"/>
    <m/>
    <n v="-3000"/>
    <x v="111"/>
  </r>
  <r>
    <x v="2121"/>
    <x v="79"/>
    <x v="474"/>
    <x v="9445"/>
    <n v="5100"/>
    <m/>
    <n v="-5100"/>
    <x v="111"/>
  </r>
  <r>
    <x v="2142"/>
    <x v="94"/>
    <x v="278"/>
    <x v="9446"/>
    <n v="8500"/>
    <m/>
    <n v="-8500"/>
    <x v="111"/>
  </r>
  <r>
    <x v="2142"/>
    <x v="94"/>
    <x v="474"/>
    <x v="9436"/>
    <n v="2500"/>
    <m/>
    <n v="-2500"/>
    <x v="111"/>
  </r>
  <r>
    <x v="2142"/>
    <x v="79"/>
    <x v="278"/>
    <x v="9447"/>
    <n v="1900"/>
    <m/>
    <n v="-1900"/>
    <x v="111"/>
  </r>
  <r>
    <x v="2142"/>
    <x v="7"/>
    <x v="2"/>
    <x v="9448"/>
    <n v="900"/>
    <m/>
    <n v="-900"/>
    <x v="111"/>
  </r>
  <r>
    <x v="2142"/>
    <x v="94"/>
    <x v="694"/>
    <x v="466"/>
    <n v="3940"/>
    <m/>
    <n v="-3940"/>
    <x v="111"/>
  </r>
  <r>
    <x v="2142"/>
    <x v="94"/>
    <x v="474"/>
    <x v="9449"/>
    <n v="1500"/>
    <m/>
    <n v="-1500"/>
    <x v="111"/>
  </r>
  <r>
    <x v="2143"/>
    <x v="4"/>
    <x v="4"/>
    <x v="6924"/>
    <n v="4000"/>
    <m/>
    <n v="-4000"/>
    <x v="111"/>
  </r>
  <r>
    <x v="2143"/>
    <x v="79"/>
    <x v="278"/>
    <x v="9450"/>
    <n v="20300"/>
    <m/>
    <n v="-20300"/>
    <x v="111"/>
  </r>
  <r>
    <x v="2144"/>
    <x v="84"/>
    <x v="750"/>
    <x v="9451"/>
    <n v="4500"/>
    <m/>
    <n v="-4500"/>
    <x v="111"/>
  </r>
  <r>
    <x v="2144"/>
    <x v="88"/>
    <x v="278"/>
    <x v="9452"/>
    <n v="1000"/>
    <m/>
    <n v="-1000"/>
    <x v="111"/>
  </r>
  <r>
    <x v="2144"/>
    <x v="92"/>
    <x v="2"/>
    <x v="9453"/>
    <n v="2500"/>
    <m/>
    <n v="-2500"/>
    <x v="111"/>
  </r>
  <r>
    <x v="2144"/>
    <x v="79"/>
    <x v="474"/>
    <x v="233"/>
    <n v="2000"/>
    <m/>
    <n v="-2000"/>
    <x v="111"/>
  </r>
  <r>
    <x v="2144"/>
    <x v="94"/>
    <x v="474"/>
    <x v="233"/>
    <n v="1000"/>
    <m/>
    <n v="-1000"/>
    <x v="111"/>
  </r>
  <r>
    <x v="2143"/>
    <x v="79"/>
    <x v="744"/>
    <x v="9454"/>
    <n v="100000"/>
    <m/>
    <n v="-100000"/>
    <x v="111"/>
  </r>
  <r>
    <x v="2143"/>
    <x v="92"/>
    <x v="783"/>
    <x v="9307"/>
    <n v="520000"/>
    <m/>
    <n v="-520000"/>
    <x v="111"/>
  </r>
  <r>
    <x v="2143"/>
    <x v="94"/>
    <x v="729"/>
    <x v="9455"/>
    <n v="700000"/>
    <m/>
    <n v="-700000"/>
    <x v="111"/>
  </r>
  <r>
    <x v="2143"/>
    <x v="79"/>
    <x v="744"/>
    <x v="8439"/>
    <n v="25000"/>
    <m/>
    <n v="-25000"/>
    <x v="111"/>
  </r>
  <r>
    <x v="2143"/>
    <x v="73"/>
    <x v="338"/>
    <x v="9456"/>
    <n v="300000"/>
    <m/>
    <n v="-300000"/>
    <x v="111"/>
  </r>
  <r>
    <x v="2143"/>
    <x v="90"/>
    <x v="748"/>
    <x v="9457"/>
    <n v="75000"/>
    <m/>
    <n v="-75000"/>
    <x v="111"/>
  </r>
  <r>
    <x v="2145"/>
    <x v="16"/>
    <x v="205"/>
    <x v="9458"/>
    <n v="20000"/>
    <m/>
    <n v="-20000"/>
    <x v="111"/>
  </r>
  <r>
    <x v="2145"/>
    <x v="79"/>
    <x v="766"/>
    <x v="9459"/>
    <n v="210000"/>
    <m/>
    <n v="-210000"/>
    <x v="111"/>
  </r>
  <r>
    <x v="2145"/>
    <x v="77"/>
    <x v="766"/>
    <x v="9459"/>
    <n v="160000"/>
    <m/>
    <n v="-160000"/>
    <x v="111"/>
  </r>
  <r>
    <x v="2145"/>
    <x v="94"/>
    <x v="766"/>
    <x v="9459"/>
    <n v="180000"/>
    <m/>
    <n v="-180000"/>
    <x v="111"/>
  </r>
  <r>
    <x v="2145"/>
    <x v="7"/>
    <x v="560"/>
    <x v="9460"/>
    <n v="80000"/>
    <m/>
    <n v="-80000"/>
    <x v="111"/>
  </r>
  <r>
    <x v="2145"/>
    <x v="37"/>
    <x v="291"/>
    <x v="9461"/>
    <n v="150000"/>
    <m/>
    <n v="-150000"/>
    <x v="111"/>
  </r>
  <r>
    <x v="2145"/>
    <x v="58"/>
    <x v="760"/>
    <x v="9462"/>
    <n v="24000"/>
    <m/>
    <n v="-24000"/>
    <x v="111"/>
  </r>
  <r>
    <x v="2145"/>
    <x v="92"/>
    <x v="369"/>
    <x v="9104"/>
    <n v="300000"/>
    <m/>
    <n v="-300000"/>
    <x v="111"/>
  </r>
  <r>
    <x v="2146"/>
    <x v="76"/>
    <x v="518"/>
    <x v="9462"/>
    <n v="100000"/>
    <m/>
    <n v="-100000"/>
    <x v="111"/>
  </r>
  <r>
    <x v="2145"/>
    <x v="4"/>
    <x v="4"/>
    <x v="6924"/>
    <n v="4000"/>
    <m/>
    <n v="-4000"/>
    <x v="111"/>
  </r>
  <r>
    <x v="2146"/>
    <x v="73"/>
    <x v="536"/>
    <x v="9463"/>
    <n v="1500"/>
    <m/>
    <n v="-1500"/>
    <x v="111"/>
  </r>
  <r>
    <x v="2146"/>
    <x v="79"/>
    <x v="278"/>
    <x v="9464"/>
    <n v="350"/>
    <m/>
    <n v="-350"/>
    <x v="111"/>
  </r>
  <r>
    <x v="2146"/>
    <x v="79"/>
    <x v="285"/>
    <x v="5409"/>
    <n v="150"/>
    <m/>
    <n v="-150"/>
    <x v="111"/>
  </r>
  <r>
    <x v="2146"/>
    <x v="79"/>
    <x v="278"/>
    <x v="9465"/>
    <n v="20500"/>
    <m/>
    <n v="-20500"/>
    <x v="111"/>
  </r>
  <r>
    <x v="2146"/>
    <x v="2"/>
    <x v="465"/>
    <x v="9466"/>
    <n v="5000"/>
    <m/>
    <n v="-5000"/>
    <x v="111"/>
  </r>
  <r>
    <x v="2146"/>
    <x v="94"/>
    <x v="474"/>
    <x v="9467"/>
    <n v="3000"/>
    <m/>
    <n v="-3000"/>
    <x v="111"/>
  </r>
  <r>
    <x v="2146"/>
    <x v="58"/>
    <x v="278"/>
    <x v="9468"/>
    <n v="12080"/>
    <m/>
    <n v="-12080"/>
    <x v="111"/>
  </r>
  <r>
    <x v="2146"/>
    <x v="4"/>
    <x v="4"/>
    <x v="6924"/>
    <n v="1000"/>
    <m/>
    <n v="-1000"/>
    <x v="111"/>
  </r>
  <r>
    <x v="2146"/>
    <x v="79"/>
    <x v="2"/>
    <x v="9469"/>
    <n v="120"/>
    <m/>
    <n v="-120"/>
    <x v="111"/>
  </r>
  <r>
    <x v="2146"/>
    <x v="91"/>
    <x v="278"/>
    <x v="9470"/>
    <n v="16200"/>
    <m/>
    <n v="-16200"/>
    <x v="111"/>
  </r>
  <r>
    <x v="2146"/>
    <x v="91"/>
    <x v="278"/>
    <x v="5324"/>
    <n v="5050"/>
    <m/>
    <n v="-5050"/>
    <x v="111"/>
  </r>
  <r>
    <x v="2146"/>
    <x v="73"/>
    <x v="278"/>
    <x v="7883"/>
    <n v="4760"/>
    <m/>
    <n v="-4760"/>
    <x v="111"/>
  </r>
  <r>
    <x v="2146"/>
    <x v="92"/>
    <x v="278"/>
    <x v="9471"/>
    <n v="32000"/>
    <m/>
    <n v="-32000"/>
    <x v="111"/>
  </r>
  <r>
    <x v="2146"/>
    <x v="94"/>
    <x v="278"/>
    <x v="3557"/>
    <n v="9458"/>
    <m/>
    <n v="-9458"/>
    <x v="111"/>
  </r>
  <r>
    <x v="2147"/>
    <x v="4"/>
    <x v="4"/>
    <x v="2436"/>
    <n v="3000"/>
    <m/>
    <n v="-3000"/>
    <x v="111"/>
  </r>
  <r>
    <x v="2147"/>
    <x v="94"/>
    <x v="278"/>
    <x v="9019"/>
    <n v="4550"/>
    <m/>
    <n v="-4550"/>
    <x v="111"/>
  </r>
  <r>
    <x v="2147"/>
    <x v="94"/>
    <x v="474"/>
    <x v="8211"/>
    <n v="400"/>
    <m/>
    <n v="-400"/>
    <x v="111"/>
  </r>
  <r>
    <x v="2147"/>
    <x v="79"/>
    <x v="390"/>
    <x v="9472"/>
    <n v="400"/>
    <m/>
    <n v="-400"/>
    <x v="111"/>
  </r>
  <r>
    <x v="2147"/>
    <x v="84"/>
    <x v="278"/>
    <x v="9473"/>
    <n v="5000"/>
    <m/>
    <n v="-5000"/>
    <x v="111"/>
  </r>
  <r>
    <x v="2147"/>
    <x v="94"/>
    <x v="278"/>
    <x v="9474"/>
    <n v="84000"/>
    <m/>
    <n v="-84000"/>
    <x v="111"/>
  </r>
  <r>
    <x v="2147"/>
    <x v="79"/>
    <x v="278"/>
    <x v="9474"/>
    <n v="50000"/>
    <m/>
    <n v="-50000"/>
    <x v="111"/>
  </r>
  <r>
    <x v="2147"/>
    <x v="97"/>
    <x v="278"/>
    <x v="9474"/>
    <n v="27180"/>
    <m/>
    <n v="-27180"/>
    <x v="111"/>
  </r>
  <r>
    <x v="2147"/>
    <x v="80"/>
    <x v="278"/>
    <x v="9474"/>
    <n v="5600"/>
    <m/>
    <n v="-5600"/>
    <x v="111"/>
  </r>
  <r>
    <x v="2147"/>
    <x v="84"/>
    <x v="278"/>
    <x v="9474"/>
    <n v="11580"/>
    <m/>
    <n v="-11580"/>
    <x v="111"/>
  </r>
  <r>
    <x v="2147"/>
    <x v="92"/>
    <x v="278"/>
    <x v="9474"/>
    <n v="29535"/>
    <m/>
    <n v="-29535"/>
    <x v="111"/>
  </r>
  <r>
    <x v="2147"/>
    <x v="97"/>
    <x v="611"/>
    <x v="9475"/>
    <n v="50000"/>
    <m/>
    <n v="-50000"/>
    <x v="111"/>
  </r>
  <r>
    <x v="2147"/>
    <x v="94"/>
    <x v="757"/>
    <x v="9476"/>
    <n v="200000"/>
    <m/>
    <n v="-200000"/>
    <x v="111"/>
  </r>
  <r>
    <x v="2148"/>
    <x v="73"/>
    <x v="770"/>
    <x v="9477"/>
    <n v="400000"/>
    <m/>
    <n v="-400000"/>
    <x v="111"/>
  </r>
  <r>
    <x v="2148"/>
    <x v="94"/>
    <x v="278"/>
    <x v="9478"/>
    <n v="32500"/>
    <m/>
    <n v="-32500"/>
    <x v="111"/>
  </r>
  <r>
    <x v="2148"/>
    <x v="79"/>
    <x v="278"/>
    <x v="9478"/>
    <n v="32500"/>
    <m/>
    <n v="-32500"/>
    <x v="111"/>
  </r>
  <r>
    <x v="2148"/>
    <x v="97"/>
    <x v="278"/>
    <x v="9478"/>
    <n v="32500"/>
    <m/>
    <n v="-32500"/>
    <x v="111"/>
  </r>
  <r>
    <x v="2148"/>
    <x v="94"/>
    <x v="474"/>
    <x v="233"/>
    <n v="500"/>
    <m/>
    <n v="-500"/>
    <x v="111"/>
  </r>
  <r>
    <x v="2148"/>
    <x v="94"/>
    <x v="278"/>
    <x v="9479"/>
    <n v="7200"/>
    <m/>
    <n v="-7200"/>
    <x v="111"/>
  </r>
  <r>
    <x v="2148"/>
    <x v="79"/>
    <x v="278"/>
    <x v="9479"/>
    <n v="7200"/>
    <m/>
    <n v="-7200"/>
    <x v="111"/>
  </r>
  <r>
    <x v="2148"/>
    <x v="97"/>
    <x v="278"/>
    <x v="9479"/>
    <n v="7200"/>
    <m/>
    <n v="-7200"/>
    <x v="111"/>
  </r>
  <r>
    <x v="2148"/>
    <x v="94"/>
    <x v="278"/>
    <x v="9480"/>
    <n v="3000"/>
    <m/>
    <n v="-3000"/>
    <x v="111"/>
  </r>
  <r>
    <x v="2148"/>
    <x v="79"/>
    <x v="278"/>
    <x v="9480"/>
    <n v="3000"/>
    <m/>
    <n v="-3000"/>
    <x v="111"/>
  </r>
  <r>
    <x v="2148"/>
    <x v="97"/>
    <x v="278"/>
    <x v="9480"/>
    <n v="3000"/>
    <m/>
    <n v="-3000"/>
    <x v="111"/>
  </r>
  <r>
    <x v="2148"/>
    <x v="79"/>
    <x v="474"/>
    <x v="233"/>
    <n v="2600"/>
    <m/>
    <n v="-2600"/>
    <x v="111"/>
  </r>
  <r>
    <x v="2148"/>
    <x v="73"/>
    <x v="278"/>
    <x v="9481"/>
    <n v="37840"/>
    <m/>
    <n v="-37840"/>
    <x v="111"/>
  </r>
  <r>
    <x v="2148"/>
    <x v="58"/>
    <x v="278"/>
    <x v="9481"/>
    <n v="11000"/>
    <m/>
    <n v="-11000"/>
    <x v="111"/>
  </r>
  <r>
    <x v="2149"/>
    <x v="3"/>
    <x v="278"/>
    <x v="9482"/>
    <n v="1500"/>
    <m/>
    <n v="-1500"/>
    <x v="111"/>
  </r>
  <r>
    <x v="2149"/>
    <x v="91"/>
    <x v="278"/>
    <x v="9483"/>
    <n v="1500"/>
    <m/>
    <n v="-1500"/>
    <x v="111"/>
  </r>
  <r>
    <x v="2149"/>
    <x v="4"/>
    <x v="4"/>
    <x v="2436"/>
    <n v="5000"/>
    <m/>
    <n v="-5000"/>
    <x v="111"/>
  </r>
  <r>
    <x v="2149"/>
    <x v="74"/>
    <x v="542"/>
    <x v="898"/>
    <n v="11000"/>
    <m/>
    <n v="-11000"/>
    <x v="111"/>
  </r>
  <r>
    <x v="2149"/>
    <x v="61"/>
    <x v="542"/>
    <x v="898"/>
    <n v="20000"/>
    <m/>
    <n v="-20000"/>
    <x v="111"/>
  </r>
  <r>
    <x v="2149"/>
    <x v="1"/>
    <x v="43"/>
    <x v="9484"/>
    <n v="3500"/>
    <m/>
    <n v="-3500"/>
    <x v="111"/>
  </r>
  <r>
    <x v="2149"/>
    <x v="1"/>
    <x v="285"/>
    <x v="233"/>
    <n v="700"/>
    <m/>
    <n v="-700"/>
    <x v="111"/>
  </r>
  <r>
    <x v="2149"/>
    <x v="84"/>
    <x v="750"/>
    <x v="9485"/>
    <n v="19000"/>
    <m/>
    <n v="-19000"/>
    <x v="111"/>
  </r>
  <r>
    <x v="2149"/>
    <x v="80"/>
    <x v="592"/>
    <x v="9307"/>
    <n v="1000000"/>
    <m/>
    <n v="-1000000"/>
    <x v="111"/>
  </r>
  <r>
    <x v="2149"/>
    <x v="94"/>
    <x v="771"/>
    <x v="8731"/>
    <n v="500000"/>
    <m/>
    <n v="-500000"/>
    <x v="111"/>
  </r>
  <r>
    <x v="2149"/>
    <x v="97"/>
    <x v="655"/>
    <x v="8731"/>
    <n v="150000"/>
    <m/>
    <n v="-150000"/>
    <x v="111"/>
  </r>
  <r>
    <x v="2149"/>
    <x v="73"/>
    <x v="278"/>
    <x v="4063"/>
    <n v="10330"/>
    <m/>
    <n v="-10330"/>
    <x v="111"/>
  </r>
  <r>
    <x v="2149"/>
    <x v="91"/>
    <x v="278"/>
    <x v="9486"/>
    <n v="125960"/>
    <m/>
    <n v="-125960"/>
    <x v="111"/>
  </r>
  <r>
    <x v="2149"/>
    <x v="61"/>
    <x v="43"/>
    <x v="9487"/>
    <n v="33000"/>
    <m/>
    <n v="-33000"/>
    <x v="111"/>
  </r>
  <r>
    <x v="2149"/>
    <x v="84"/>
    <x v="787"/>
    <x v="9488"/>
    <n v="50000"/>
    <m/>
    <n v="-50000"/>
    <x v="111"/>
  </r>
  <r>
    <x v="2150"/>
    <x v="73"/>
    <x v="474"/>
    <x v="9489"/>
    <n v="500"/>
    <m/>
    <n v="-500"/>
    <x v="111"/>
  </r>
  <r>
    <x v="2150"/>
    <x v="4"/>
    <x v="4"/>
    <x v="2436"/>
    <n v="1500"/>
    <m/>
    <n v="-1500"/>
    <x v="111"/>
  </r>
  <r>
    <x v="2150"/>
    <x v="98"/>
    <x v="58"/>
    <x v="3671"/>
    <n v="54400"/>
    <m/>
    <n v="-54400"/>
    <x v="111"/>
  </r>
  <r>
    <x v="2150"/>
    <x v="94"/>
    <x v="553"/>
    <x v="9307"/>
    <n v="500000"/>
    <m/>
    <n v="-500000"/>
    <x v="111"/>
  </r>
  <r>
    <x v="2150"/>
    <x v="94"/>
    <x v="788"/>
    <x v="9490"/>
    <n v="1010000"/>
    <m/>
    <n v="-1010000"/>
    <x v="111"/>
  </r>
  <r>
    <x v="2150"/>
    <x v="94"/>
    <x v="644"/>
    <x v="9491"/>
    <n v="1000000"/>
    <m/>
    <n v="-1000000"/>
    <x v="111"/>
  </r>
  <r>
    <x v="2150"/>
    <x v="86"/>
    <x v="21"/>
    <x v="9492"/>
    <n v="480000"/>
    <m/>
    <n v="-480000"/>
    <x v="111"/>
  </r>
  <r>
    <x v="2150"/>
    <x v="86"/>
    <x v="21"/>
    <x v="9492"/>
    <n v="370000"/>
    <m/>
    <n v="-370000"/>
    <x v="111"/>
  </r>
  <r>
    <x v="2150"/>
    <x v="94"/>
    <x v="716"/>
    <x v="8731"/>
    <n v="200000"/>
    <m/>
    <n v="-200000"/>
    <x v="111"/>
  </r>
  <r>
    <x v="2150"/>
    <x v="7"/>
    <x v="27"/>
    <x v="5198"/>
    <n v="42810"/>
    <m/>
    <n v="-42810"/>
    <x v="111"/>
  </r>
  <r>
    <x v="2150"/>
    <x v="4"/>
    <x v="27"/>
    <x v="5198"/>
    <n v="18848"/>
    <m/>
    <n v="-18848"/>
    <x v="111"/>
  </r>
  <r>
    <x v="2150"/>
    <x v="4"/>
    <x v="27"/>
    <x v="5156"/>
    <n v="670"/>
    <m/>
    <n v="-670"/>
    <x v="111"/>
  </r>
  <r>
    <x v="2150"/>
    <x v="95"/>
    <x v="474"/>
    <x v="233"/>
    <n v="1000"/>
    <m/>
    <n v="-1000"/>
    <x v="111"/>
  </r>
  <r>
    <x v="2150"/>
    <x v="97"/>
    <x v="465"/>
    <x v="233"/>
    <n v="5000"/>
    <m/>
    <n v="-5000"/>
    <x v="111"/>
  </r>
  <r>
    <x v="2150"/>
    <x v="4"/>
    <x v="4"/>
    <x v="2436"/>
    <n v="2000"/>
    <m/>
    <n v="-2000"/>
    <x v="111"/>
  </r>
  <r>
    <x v="2150"/>
    <x v="58"/>
    <x v="278"/>
    <x v="9493"/>
    <n v="51921"/>
    <m/>
    <n v="-51921"/>
    <x v="111"/>
  </r>
  <r>
    <x v="2150"/>
    <x v="58"/>
    <x v="278"/>
    <x v="9493"/>
    <n v="131538"/>
    <m/>
    <n v="-131538"/>
    <x v="111"/>
  </r>
  <r>
    <x v="2150"/>
    <x v="4"/>
    <x v="4"/>
    <x v="9494"/>
    <n v="11800"/>
    <m/>
    <n v="-11800"/>
    <x v="111"/>
  </r>
  <r>
    <x v="2151"/>
    <x v="94"/>
    <x v="789"/>
    <x v="9495"/>
    <n v="72000"/>
    <m/>
    <n v="-72000"/>
    <x v="111"/>
  </r>
  <r>
    <x v="2151"/>
    <x v="4"/>
    <x v="4"/>
    <x v="2436"/>
    <n v="3000"/>
    <m/>
    <n v="-3000"/>
    <x v="111"/>
  </r>
  <r>
    <x v="2151"/>
    <x v="73"/>
    <x v="278"/>
    <x v="9496"/>
    <n v="11180"/>
    <m/>
    <n v="-11180"/>
    <x v="111"/>
  </r>
  <r>
    <x v="2151"/>
    <x v="94"/>
    <x v="285"/>
    <x v="2385"/>
    <n v="400"/>
    <m/>
    <n v="-400"/>
    <x v="111"/>
  </r>
  <r>
    <x v="2151"/>
    <x v="97"/>
    <x v="474"/>
    <x v="233"/>
    <n v="800"/>
    <m/>
    <n v="-800"/>
    <x v="111"/>
  </r>
  <r>
    <x v="2151"/>
    <x v="79"/>
    <x v="474"/>
    <x v="233"/>
    <n v="800"/>
    <m/>
    <n v="-800"/>
    <x v="111"/>
  </r>
  <r>
    <x v="2151"/>
    <x v="95"/>
    <x v="278"/>
    <x v="9497"/>
    <n v="4250"/>
    <m/>
    <n v="-4250"/>
    <x v="111"/>
  </r>
  <r>
    <x v="2151"/>
    <x v="92"/>
    <x v="278"/>
    <x v="9498"/>
    <n v="25000"/>
    <m/>
    <n v="-25000"/>
    <x v="111"/>
  </r>
  <r>
    <x v="2151"/>
    <x v="80"/>
    <x v="220"/>
    <x v="9499"/>
    <n v="5500"/>
    <m/>
    <n v="-5500"/>
    <x v="111"/>
  </r>
  <r>
    <x v="2151"/>
    <x v="97"/>
    <x v="278"/>
    <x v="9500"/>
    <n v="61000"/>
    <m/>
    <n v="-61000"/>
    <x v="111"/>
  </r>
  <r>
    <x v="2151"/>
    <x v="73"/>
    <x v="278"/>
    <x v="5432"/>
    <n v="5500"/>
    <m/>
    <n v="-5500"/>
    <x v="111"/>
  </r>
  <r>
    <x v="2151"/>
    <x v="79"/>
    <x v="278"/>
    <x v="9501"/>
    <n v="10000"/>
    <m/>
    <n v="-10000"/>
    <x v="111"/>
  </r>
  <r>
    <x v="2151"/>
    <x v="79"/>
    <x v="607"/>
    <x v="9502"/>
    <n v="500000"/>
    <m/>
    <n v="-500000"/>
    <x v="111"/>
  </r>
  <r>
    <x v="2151"/>
    <x v="84"/>
    <x v="619"/>
    <x v="9503"/>
    <n v="500000"/>
    <m/>
    <n v="-500000"/>
    <x v="111"/>
  </r>
  <r>
    <x v="2151"/>
    <x v="73"/>
    <x v="278"/>
    <x v="9496"/>
    <n v="11180"/>
    <m/>
    <n v="-11180"/>
    <x v="111"/>
  </r>
  <r>
    <x v="2152"/>
    <x v="73"/>
    <x v="474"/>
    <x v="9504"/>
    <n v="3500"/>
    <m/>
    <n v="-3500"/>
    <x v="111"/>
  </r>
  <r>
    <x v="2152"/>
    <x v="58"/>
    <x v="750"/>
    <x v="9505"/>
    <n v="3370"/>
    <m/>
    <n v="-3370"/>
    <x v="111"/>
  </r>
  <r>
    <x v="2152"/>
    <x v="4"/>
    <x v="516"/>
    <x v="233"/>
    <n v="5330"/>
    <m/>
    <n v="-5330"/>
    <x v="111"/>
  </r>
  <r>
    <x v="2152"/>
    <x v="4"/>
    <x v="4"/>
    <x v="2436"/>
    <n v="3000"/>
    <m/>
    <n v="-3000"/>
    <x v="111"/>
  </r>
  <r>
    <x v="2152"/>
    <x v="94"/>
    <x v="474"/>
    <x v="9506"/>
    <n v="3500"/>
    <m/>
    <n v="-3500"/>
    <x v="111"/>
  </r>
  <r>
    <x v="2152"/>
    <x v="73"/>
    <x v="278"/>
    <x v="9507"/>
    <n v="2340"/>
    <m/>
    <n v="-2340"/>
    <x v="111"/>
  </r>
  <r>
    <x v="2152"/>
    <x v="67"/>
    <x v="474"/>
    <x v="8211"/>
    <n v="250"/>
    <m/>
    <n v="-250"/>
    <x v="111"/>
  </r>
  <r>
    <x v="2152"/>
    <x v="79"/>
    <x v="748"/>
    <x v="9508"/>
    <n v="50000"/>
    <m/>
    <n v="-50000"/>
    <x v="111"/>
  </r>
  <r>
    <x v="2152"/>
    <x v="97"/>
    <x v="605"/>
    <x v="9509"/>
    <n v="48000"/>
    <m/>
    <n v="-48000"/>
    <x v="111"/>
  </r>
  <r>
    <x v="2153"/>
    <x v="95"/>
    <x v="278"/>
    <x v="9497"/>
    <n v="5000"/>
    <m/>
    <n v="-5000"/>
    <x v="111"/>
  </r>
  <r>
    <x v="2153"/>
    <x v="4"/>
    <x v="74"/>
    <x v="1696"/>
    <n v="1000"/>
    <m/>
    <n v="-1000"/>
    <x v="111"/>
  </r>
  <r>
    <x v="2153"/>
    <x v="4"/>
    <x v="4"/>
    <x v="2436"/>
    <n v="3000"/>
    <m/>
    <n v="-3000"/>
    <x v="111"/>
  </r>
  <r>
    <x v="2153"/>
    <x v="7"/>
    <x v="198"/>
    <x v="1696"/>
    <n v="1500"/>
    <m/>
    <n v="-1500"/>
    <x v="111"/>
  </r>
  <r>
    <x v="2153"/>
    <x v="73"/>
    <x v="278"/>
    <x v="9510"/>
    <n v="36000"/>
    <m/>
    <n v="-36000"/>
    <x v="111"/>
  </r>
  <r>
    <x v="2153"/>
    <x v="61"/>
    <x v="278"/>
    <x v="9510"/>
    <n v="8000"/>
    <m/>
    <n v="-8000"/>
    <x v="111"/>
  </r>
  <r>
    <x v="2153"/>
    <x v="91"/>
    <x v="278"/>
    <x v="9510"/>
    <n v="8000"/>
    <m/>
    <n v="-8000"/>
    <x v="111"/>
  </r>
  <r>
    <x v="2153"/>
    <x v="37"/>
    <x v="278"/>
    <x v="9510"/>
    <n v="3600"/>
    <m/>
    <n v="-3600"/>
    <x v="111"/>
  </r>
  <r>
    <x v="2153"/>
    <x v="79"/>
    <x v="278"/>
    <x v="9511"/>
    <n v="5000"/>
    <m/>
    <n v="-5000"/>
    <x v="111"/>
  </r>
  <r>
    <x v="2153"/>
    <x v="79"/>
    <x v="285"/>
    <x v="9512"/>
    <n v="20000"/>
    <m/>
    <n v="-20000"/>
    <x v="111"/>
  </r>
  <r>
    <x v="2153"/>
    <x v="84"/>
    <x v="285"/>
    <x v="9513"/>
    <n v="20000"/>
    <m/>
    <n v="-20000"/>
    <x v="111"/>
  </r>
  <r>
    <x v="2153"/>
    <x v="73"/>
    <x v="773"/>
    <x v="898"/>
    <n v="15000"/>
    <m/>
    <n v="-15000"/>
    <x v="111"/>
  </r>
  <r>
    <x v="2153"/>
    <x v="97"/>
    <x v="390"/>
    <x v="9444"/>
    <n v="1250"/>
    <m/>
    <n v="-1250"/>
    <x v="111"/>
  </r>
  <r>
    <x v="2153"/>
    <x v="94"/>
    <x v="474"/>
    <x v="233"/>
    <n v="3500"/>
    <m/>
    <n v="-3500"/>
    <x v="111"/>
  </r>
  <r>
    <x v="2153"/>
    <x v="67"/>
    <x v="642"/>
    <x v="898"/>
    <n v="50000"/>
    <m/>
    <n v="-50000"/>
    <x v="111"/>
  </r>
  <r>
    <x v="2153"/>
    <x v="97"/>
    <x v="278"/>
    <x v="9514"/>
    <n v="3680"/>
    <m/>
    <n v="-3680"/>
    <x v="111"/>
  </r>
  <r>
    <x v="2153"/>
    <x v="99"/>
    <x v="474"/>
    <x v="233"/>
    <n v="250"/>
    <m/>
    <n v="-250"/>
    <x v="111"/>
  </r>
  <r>
    <x v="2153"/>
    <x v="94"/>
    <x v="2"/>
    <x v="9515"/>
    <n v="47000"/>
    <m/>
    <n v="-47000"/>
    <x v="111"/>
  </r>
  <r>
    <x v="2153"/>
    <x v="97"/>
    <x v="45"/>
    <x v="9516"/>
    <n v="491000"/>
    <m/>
    <n v="-491000"/>
    <x v="111"/>
  </r>
  <r>
    <x v="2153"/>
    <x v="94"/>
    <x v="592"/>
    <x v="9517"/>
    <n v="650000"/>
    <m/>
    <n v="-650000"/>
    <x v="111"/>
  </r>
  <r>
    <x v="2153"/>
    <x v="84"/>
    <x v="592"/>
    <x v="9517"/>
    <n v="700000"/>
    <m/>
    <n v="-700000"/>
    <x v="111"/>
  </r>
  <r>
    <x v="2153"/>
    <x v="73"/>
    <x v="599"/>
    <x v="9518"/>
    <n v="10000"/>
    <m/>
    <n v="-10000"/>
    <x v="111"/>
  </r>
  <r>
    <x v="2153"/>
    <x v="81"/>
    <x v="790"/>
    <x v="9519"/>
    <n v="62400"/>
    <m/>
    <n v="-62400"/>
    <x v="111"/>
  </r>
  <r>
    <x v="2153"/>
    <x v="97"/>
    <x v="474"/>
    <x v="233"/>
    <n v="500"/>
    <m/>
    <n v="-500"/>
    <x v="111"/>
  </r>
  <r>
    <x v="2153"/>
    <x v="58"/>
    <x v="465"/>
    <x v="233"/>
    <n v="5000"/>
    <m/>
    <n v="-5000"/>
    <x v="111"/>
  </r>
  <r>
    <x v="2154"/>
    <x v="80"/>
    <x v="761"/>
    <x v="9520"/>
    <n v="29280"/>
    <m/>
    <n v="-29280"/>
    <x v="111"/>
  </r>
  <r>
    <x v="2154"/>
    <x v="97"/>
    <x v="278"/>
    <x v="9521"/>
    <n v="11060"/>
    <m/>
    <n v="-11060"/>
    <x v="111"/>
  </r>
  <r>
    <x v="2154"/>
    <x v="97"/>
    <x v="474"/>
    <x v="233"/>
    <n v="1000"/>
    <m/>
    <n v="-1000"/>
    <x v="111"/>
  </r>
  <r>
    <x v="2154"/>
    <x v="91"/>
    <x v="43"/>
    <x v="9522"/>
    <n v="649700"/>
    <m/>
    <n v="-649700"/>
    <x v="111"/>
  </r>
  <r>
    <x v="2154"/>
    <x v="1"/>
    <x v="43"/>
    <x v="6874"/>
    <n v="169677.41935483873"/>
    <m/>
    <n v="-169677.41935483873"/>
    <x v="111"/>
  </r>
  <r>
    <x v="2154"/>
    <x v="4"/>
    <x v="43"/>
    <x v="7771"/>
    <n v="260000"/>
    <m/>
    <n v="-260000"/>
    <x v="111"/>
  </r>
  <r>
    <x v="2154"/>
    <x v="58"/>
    <x v="43"/>
    <x v="9523"/>
    <n v="61200"/>
    <m/>
    <n v="-61200"/>
    <x v="111"/>
  </r>
  <r>
    <x v="2154"/>
    <x v="73"/>
    <x v="43"/>
    <x v="7775"/>
    <n v="42700"/>
    <m/>
    <n v="-42700"/>
    <x v="111"/>
  </r>
  <r>
    <x v="2154"/>
    <x v="52"/>
    <x v="43"/>
    <x v="7781"/>
    <n v="36200"/>
    <m/>
    <n v="-36200"/>
    <x v="111"/>
  </r>
  <r>
    <x v="2154"/>
    <x v="73"/>
    <x v="43"/>
    <x v="9524"/>
    <n v="44250"/>
    <m/>
    <n v="-44250"/>
    <x v="111"/>
  </r>
  <r>
    <x v="2154"/>
    <x v="73"/>
    <x v="43"/>
    <x v="9525"/>
    <n v="34840"/>
    <m/>
    <n v="-34840"/>
    <x v="111"/>
  </r>
  <r>
    <x v="2154"/>
    <x v="84"/>
    <x v="43"/>
    <x v="8966"/>
    <n v="45000"/>
    <m/>
    <n v="-45000"/>
    <x v="111"/>
  </r>
  <r>
    <x v="2154"/>
    <x v="94"/>
    <x v="43"/>
    <x v="8010"/>
    <n v="100500"/>
    <m/>
    <n v="-100500"/>
    <x v="111"/>
  </r>
  <r>
    <x v="2154"/>
    <x v="22"/>
    <x v="43"/>
    <x v="8535"/>
    <n v="137891.12903225806"/>
    <m/>
    <n v="-137891.12903225806"/>
    <x v="111"/>
  </r>
  <r>
    <x v="2154"/>
    <x v="23"/>
    <x v="43"/>
    <x v="9526"/>
    <n v="128949.59677419355"/>
    <m/>
    <n v="-128949.59677419355"/>
    <x v="111"/>
  </r>
  <r>
    <x v="2154"/>
    <x v="58"/>
    <x v="43"/>
    <x v="9527"/>
    <n v="182668"/>
    <m/>
    <n v="-182668"/>
    <x v="111"/>
  </r>
  <r>
    <x v="2154"/>
    <x v="84"/>
    <x v="43"/>
    <x v="9528"/>
    <n v="62250"/>
    <m/>
    <n v="-62250"/>
    <x v="111"/>
  </r>
  <r>
    <x v="2154"/>
    <x v="79"/>
    <x v="43"/>
    <x v="9240"/>
    <n v="60000"/>
    <m/>
    <n v="-60000"/>
    <x v="111"/>
  </r>
  <r>
    <x v="2154"/>
    <x v="79"/>
    <x v="43"/>
    <x v="9529"/>
    <n v="38258.06451612903"/>
    <m/>
    <n v="-38258.06451612903"/>
    <x v="111"/>
  </r>
  <r>
    <x v="2154"/>
    <x v="94"/>
    <x v="43"/>
    <x v="8970"/>
    <n v="51900"/>
    <m/>
    <n v="-51900"/>
    <x v="111"/>
  </r>
  <r>
    <x v="2154"/>
    <x v="73"/>
    <x v="43"/>
    <x v="6876"/>
    <n v="41010"/>
    <m/>
    <n v="-41010"/>
    <x v="111"/>
  </r>
  <r>
    <x v="2154"/>
    <x v="23"/>
    <x v="43"/>
    <x v="9530"/>
    <n v="31000"/>
    <m/>
    <n v="-31000"/>
    <x v="111"/>
  </r>
  <r>
    <x v="2154"/>
    <x v="76"/>
    <x v="43"/>
    <x v="9229"/>
    <n v="17750"/>
    <m/>
    <n v="-17750"/>
    <x v="111"/>
  </r>
  <r>
    <x v="2154"/>
    <x v="1"/>
    <x v="43"/>
    <x v="9531"/>
    <n v="105000"/>
    <m/>
    <n v="-105000"/>
    <x v="111"/>
  </r>
  <r>
    <x v="2154"/>
    <x v="23"/>
    <x v="43"/>
    <x v="9532"/>
    <n v="6050"/>
    <m/>
    <n v="-6050"/>
    <x v="111"/>
  </r>
  <r>
    <x v="2154"/>
    <x v="95"/>
    <x v="278"/>
    <x v="7931"/>
    <n v="1500"/>
    <m/>
    <n v="-1500"/>
    <x v="111"/>
  </r>
  <r>
    <x v="2154"/>
    <x v="97"/>
    <x v="278"/>
    <x v="9533"/>
    <n v="2715"/>
    <m/>
    <n v="-2715"/>
    <x v="111"/>
  </r>
  <r>
    <x v="2154"/>
    <x v="73"/>
    <x v="278"/>
    <x v="9534"/>
    <n v="27400"/>
    <m/>
    <n v="-27400"/>
    <x v="111"/>
  </r>
  <r>
    <x v="2154"/>
    <x v="95"/>
    <x v="787"/>
    <x v="7568"/>
    <n v="5000"/>
    <m/>
    <n v="-5000"/>
    <x v="111"/>
  </r>
  <r>
    <x v="2154"/>
    <x v="100"/>
    <x v="285"/>
    <x v="9535"/>
    <n v="2700"/>
    <m/>
    <n v="-2700"/>
    <x v="111"/>
  </r>
  <r>
    <x v="2155"/>
    <x v="58"/>
    <x v="314"/>
    <x v="9536"/>
    <n v="5000"/>
    <m/>
    <n v="-5000"/>
    <x v="111"/>
  </r>
  <r>
    <x v="2155"/>
    <x v="86"/>
    <x v="789"/>
    <x v="8731"/>
    <n v="300000"/>
    <m/>
    <n v="-300000"/>
    <x v="111"/>
  </r>
  <r>
    <x v="2155"/>
    <x v="95"/>
    <x v="278"/>
    <x v="9537"/>
    <n v="90000"/>
    <m/>
    <n v="-90000"/>
    <x v="111"/>
  </r>
  <r>
    <x v="2155"/>
    <x v="94"/>
    <x v="2"/>
    <x v="4400"/>
    <n v="4200"/>
    <m/>
    <n v="-4200"/>
    <x v="111"/>
  </r>
  <r>
    <x v="2155"/>
    <x v="58"/>
    <x v="314"/>
    <x v="9538"/>
    <n v="15000"/>
    <m/>
    <n v="-15000"/>
    <x v="111"/>
  </r>
  <r>
    <x v="2155"/>
    <x v="4"/>
    <x v="4"/>
    <x v="2436"/>
    <n v="3000"/>
    <m/>
    <n v="-3000"/>
    <x v="111"/>
  </r>
  <r>
    <x v="2155"/>
    <x v="7"/>
    <x v="27"/>
    <x v="5156"/>
    <n v="860"/>
    <m/>
    <n v="-860"/>
    <x v="111"/>
  </r>
  <r>
    <x v="2155"/>
    <x v="94"/>
    <x v="474"/>
    <x v="233"/>
    <n v="2700"/>
    <m/>
    <n v="-2700"/>
    <x v="111"/>
  </r>
  <r>
    <x v="2155"/>
    <x v="97"/>
    <x v="474"/>
    <x v="233"/>
    <n v="1500"/>
    <m/>
    <n v="-1500"/>
    <x v="111"/>
  </r>
  <r>
    <x v="2155"/>
    <x v="73"/>
    <x v="756"/>
    <x v="9539"/>
    <n v="19100"/>
    <m/>
    <n v="-19100"/>
    <x v="111"/>
  </r>
  <r>
    <x v="2138"/>
    <x v="76"/>
    <x v="248"/>
    <x v="9540"/>
    <n v="91980"/>
    <m/>
    <n v="-91980"/>
    <x v="111"/>
  </r>
  <r>
    <x v="2138"/>
    <x v="74"/>
    <x v="248"/>
    <x v="9540"/>
    <n v="21340"/>
    <m/>
    <n v="-21340"/>
    <x v="111"/>
  </r>
  <r>
    <x v="2138"/>
    <x v="81"/>
    <x v="248"/>
    <x v="9540"/>
    <n v="140985"/>
    <m/>
    <n v="-140985"/>
    <x v="111"/>
  </r>
  <r>
    <x v="2138"/>
    <x v="80"/>
    <x v="248"/>
    <x v="9540"/>
    <n v="15980"/>
    <m/>
    <n v="-15980"/>
    <x v="111"/>
  </r>
  <r>
    <x v="2138"/>
    <x v="67"/>
    <x v="248"/>
    <x v="9540"/>
    <n v="45000"/>
    <m/>
    <n v="-45000"/>
    <x v="111"/>
  </r>
  <r>
    <x v="2138"/>
    <x v="83"/>
    <x v="248"/>
    <x v="9540"/>
    <n v="114255"/>
    <m/>
    <n v="-114255"/>
    <x v="111"/>
  </r>
  <r>
    <x v="2138"/>
    <x v="79"/>
    <x v="248"/>
    <x v="9540"/>
    <n v="83530"/>
    <m/>
    <n v="-83530"/>
    <x v="111"/>
  </r>
  <r>
    <x v="2138"/>
    <x v="85"/>
    <x v="248"/>
    <x v="9540"/>
    <n v="65500"/>
    <m/>
    <n v="-65500"/>
    <x v="111"/>
  </r>
  <r>
    <x v="2138"/>
    <x v="90"/>
    <x v="248"/>
    <x v="9540"/>
    <n v="250855"/>
    <m/>
    <n v="-250855"/>
    <x v="111"/>
  </r>
  <r>
    <x v="2138"/>
    <x v="92"/>
    <x v="248"/>
    <x v="9540"/>
    <n v="41135"/>
    <m/>
    <n v="-41135"/>
    <x v="111"/>
  </r>
  <r>
    <x v="2138"/>
    <x v="86"/>
    <x v="248"/>
    <x v="9540"/>
    <n v="205140"/>
    <m/>
    <n v="-205140"/>
    <x v="111"/>
  </r>
  <r>
    <x v="2138"/>
    <x v="80"/>
    <x v="592"/>
    <x v="9341"/>
    <n v="1000000"/>
    <m/>
    <n v="-1000000"/>
    <x v="111"/>
  </r>
  <r>
    <x v="2138"/>
    <x v="67"/>
    <x v="635"/>
    <x v="9541"/>
    <n v="153000"/>
    <m/>
    <n v="-153000"/>
    <x v="111"/>
  </r>
  <r>
    <x v="2138"/>
    <x v="84"/>
    <x v="635"/>
    <x v="9542"/>
    <n v="150000"/>
    <m/>
    <n v="-150000"/>
    <x v="111"/>
  </r>
  <r>
    <x v="2138"/>
    <x v="80"/>
    <x v="339"/>
    <x v="9543"/>
    <n v="98000"/>
    <m/>
    <n v="-98000"/>
    <x v="111"/>
  </r>
  <r>
    <x v="2138"/>
    <x v="65"/>
    <x v="339"/>
    <x v="9543"/>
    <n v="50000"/>
    <m/>
    <n v="-50000"/>
    <x v="111"/>
  </r>
  <r>
    <x v="2138"/>
    <x v="69"/>
    <x v="339"/>
    <x v="9543"/>
    <n v="61000"/>
    <m/>
    <n v="-61000"/>
    <x v="111"/>
  </r>
  <r>
    <x v="2138"/>
    <x v="62"/>
    <x v="339"/>
    <x v="9543"/>
    <n v="25000"/>
    <m/>
    <n v="-25000"/>
    <x v="111"/>
  </r>
  <r>
    <x v="2138"/>
    <x v="88"/>
    <x v="339"/>
    <x v="9543"/>
    <n v="55000"/>
    <m/>
    <n v="-55000"/>
    <x v="111"/>
  </r>
  <r>
    <x v="2138"/>
    <x v="92"/>
    <x v="339"/>
    <x v="9543"/>
    <n v="53000"/>
    <m/>
    <n v="-53000"/>
    <x v="111"/>
  </r>
  <r>
    <x v="2139"/>
    <x v="80"/>
    <x v="748"/>
    <x v="9544"/>
    <n v="31000"/>
    <m/>
    <n v="-31000"/>
    <x v="111"/>
  </r>
  <r>
    <x v="2139"/>
    <x v="90"/>
    <x v="748"/>
    <x v="9544"/>
    <n v="16000"/>
    <m/>
    <n v="-16000"/>
    <x v="111"/>
  </r>
  <r>
    <x v="2139"/>
    <x v="79"/>
    <x v="748"/>
    <x v="9544"/>
    <n v="54000"/>
    <m/>
    <n v="-54000"/>
    <x v="111"/>
  </r>
  <r>
    <x v="2139"/>
    <x v="84"/>
    <x v="748"/>
    <x v="9544"/>
    <n v="6000"/>
    <m/>
    <n v="-6000"/>
    <x v="111"/>
  </r>
  <r>
    <x v="2139"/>
    <x v="67"/>
    <x v="748"/>
    <x v="9544"/>
    <n v="4000"/>
    <m/>
    <n v="-4000"/>
    <x v="111"/>
  </r>
  <r>
    <x v="2139"/>
    <x v="23"/>
    <x v="261"/>
    <x v="9545"/>
    <n v="32760"/>
    <m/>
    <n v="-32760"/>
    <x v="111"/>
  </r>
  <r>
    <x v="2139"/>
    <x v="22"/>
    <x v="261"/>
    <x v="9545"/>
    <n v="35360"/>
    <m/>
    <n v="-35360"/>
    <x v="111"/>
  </r>
  <r>
    <x v="2139"/>
    <x v="93"/>
    <x v="261"/>
    <x v="9545"/>
    <n v="11960"/>
    <m/>
    <n v="-11960"/>
    <x v="111"/>
  </r>
  <r>
    <x v="2139"/>
    <x v="58"/>
    <x v="261"/>
    <x v="9545"/>
    <n v="17316"/>
    <m/>
    <n v="-17316"/>
    <x v="111"/>
  </r>
  <r>
    <x v="2139"/>
    <x v="89"/>
    <x v="261"/>
    <x v="9546"/>
    <n v="-15738"/>
    <m/>
    <n v="15738"/>
    <x v="111"/>
  </r>
  <r>
    <x v="2114"/>
    <x v="73"/>
    <x v="45"/>
    <x v="9547"/>
    <n v="1154145"/>
    <m/>
    <n v="-1154145"/>
    <x v="111"/>
  </r>
  <r>
    <x v="2145"/>
    <x v="79"/>
    <x v="324"/>
    <x v="9548"/>
    <n v="400000"/>
    <m/>
    <n v="-400000"/>
    <x v="111"/>
  </r>
  <r>
    <x v="2145"/>
    <x v="94"/>
    <x v="417"/>
    <x v="9549"/>
    <n v="600000"/>
    <m/>
    <n v="-600000"/>
    <x v="111"/>
  </r>
  <r>
    <x v="2147"/>
    <x v="94"/>
    <x v="45"/>
    <x v="9550"/>
    <n v="1119250"/>
    <m/>
    <n v="-1119250"/>
    <x v="111"/>
  </r>
  <r>
    <x v="2152"/>
    <x v="76"/>
    <x v="518"/>
    <x v="9551"/>
    <n v="100000"/>
    <m/>
    <n v="-100000"/>
    <x v="111"/>
  </r>
  <r>
    <x v="2138"/>
    <x v="80"/>
    <x v="97"/>
    <x v="9552"/>
    <m/>
    <n v="4096986"/>
    <n v="4096986"/>
    <x v="111"/>
  </r>
  <r>
    <x v="2138"/>
    <x v="80"/>
    <x v="97"/>
    <x v="9184"/>
    <n v="41000"/>
    <m/>
    <n v="-41000"/>
    <x v="111"/>
  </r>
  <r>
    <x v="2114"/>
    <x v="90"/>
    <x v="97"/>
    <x v="9553"/>
    <m/>
    <n v="8000000"/>
    <n v="8000000"/>
    <x v="111"/>
  </r>
  <r>
    <x v="2114"/>
    <x v="90"/>
    <x v="97"/>
    <x v="9184"/>
    <n v="80000"/>
    <m/>
    <n v="-80000"/>
    <x v="111"/>
  </r>
  <r>
    <x v="2114"/>
    <x v="90"/>
    <x v="97"/>
    <x v="9554"/>
    <m/>
    <n v="1154145"/>
    <n v="1154145"/>
    <x v="111"/>
  </r>
  <r>
    <x v="2114"/>
    <x v="91"/>
    <x v="97"/>
    <x v="9555"/>
    <m/>
    <n v="2920000"/>
    <n v="2920000"/>
    <x v="111"/>
  </r>
  <r>
    <x v="2114"/>
    <x v="84"/>
    <x v="97"/>
    <x v="9556"/>
    <m/>
    <n v="7925552"/>
    <n v="7925552"/>
    <x v="111"/>
  </r>
  <r>
    <x v="2142"/>
    <x v="58"/>
    <x v="97"/>
    <x v="9557"/>
    <m/>
    <n v="1012687"/>
    <n v="1012687"/>
    <x v="111"/>
  </r>
  <r>
    <x v="2142"/>
    <x v="58"/>
    <x v="97"/>
    <x v="9558"/>
    <m/>
    <n v="467659"/>
    <n v="467659"/>
    <x v="111"/>
  </r>
  <r>
    <x v="2142"/>
    <x v="52"/>
    <x v="97"/>
    <x v="9559"/>
    <m/>
    <n v="550000"/>
    <n v="550000"/>
    <x v="111"/>
  </r>
  <r>
    <x v="2142"/>
    <x v="52"/>
    <x v="97"/>
    <x v="9560"/>
    <m/>
    <n v="650000"/>
    <n v="650000"/>
    <x v="111"/>
  </r>
  <r>
    <x v="2142"/>
    <x v="52"/>
    <x v="97"/>
    <x v="9560"/>
    <m/>
    <n v="700000"/>
    <n v="700000"/>
    <x v="111"/>
  </r>
  <r>
    <x v="2142"/>
    <x v="94"/>
    <x v="97"/>
    <x v="9561"/>
    <m/>
    <n v="10000000"/>
    <n v="10000000"/>
    <x v="111"/>
  </r>
  <r>
    <x v="2142"/>
    <x v="94"/>
    <x v="97"/>
    <x v="9184"/>
    <n v="76000"/>
    <m/>
    <n v="-76000"/>
    <x v="111"/>
  </r>
  <r>
    <x v="2142"/>
    <x v="97"/>
    <x v="97"/>
    <x v="9562"/>
    <m/>
    <n v="9316872"/>
    <n v="9316872"/>
    <x v="111"/>
  </r>
  <r>
    <x v="2142"/>
    <x v="23"/>
    <x v="97"/>
    <x v="9563"/>
    <m/>
    <n v="359992"/>
    <n v="359992"/>
    <x v="111"/>
  </r>
  <r>
    <x v="2147"/>
    <x v="81"/>
    <x v="97"/>
    <x v="9564"/>
    <m/>
    <n v="1119250"/>
    <n v="1119250"/>
    <x v="111"/>
  </r>
  <r>
    <x v="2147"/>
    <x v="5"/>
    <x v="97"/>
    <x v="9565"/>
    <m/>
    <n v="500000"/>
    <n v="500000"/>
    <x v="111"/>
  </r>
  <r>
    <x v="2149"/>
    <x v="84"/>
    <x v="97"/>
    <x v="9566"/>
    <n v="78000"/>
    <m/>
    <n v="-78000"/>
    <x v="111"/>
  </r>
  <r>
    <x v="2149"/>
    <x v="58"/>
    <x v="97"/>
    <x v="9567"/>
    <m/>
    <n v="1013457"/>
    <n v="1013457"/>
    <x v="111"/>
  </r>
  <r>
    <x v="2156"/>
    <x v="97"/>
    <x v="474"/>
    <x v="233"/>
    <n v="2000"/>
    <m/>
    <n v="-2000"/>
    <x v="112"/>
  </r>
  <r>
    <x v="2156"/>
    <x v="4"/>
    <x v="4"/>
    <x v="9568"/>
    <n v="121000"/>
    <m/>
    <n v="-121000"/>
    <x v="112"/>
  </r>
  <r>
    <x v="2156"/>
    <x v="4"/>
    <x v="4"/>
    <x v="6696"/>
    <n v="5000"/>
    <m/>
    <n v="-5000"/>
    <x v="112"/>
  </r>
  <r>
    <x v="2157"/>
    <x v="73"/>
    <x v="278"/>
    <x v="9569"/>
    <n v="24600"/>
    <m/>
    <n v="-24600"/>
    <x v="112"/>
  </r>
  <r>
    <x v="2157"/>
    <x v="94"/>
    <x v="278"/>
    <x v="9570"/>
    <n v="10770"/>
    <m/>
    <n v="-10770"/>
    <x v="112"/>
  </r>
  <r>
    <x v="2157"/>
    <x v="94"/>
    <x v="285"/>
    <x v="7068"/>
    <n v="1000"/>
    <m/>
    <n v="-1000"/>
    <x v="112"/>
  </r>
  <r>
    <x v="2157"/>
    <x v="4"/>
    <x v="4"/>
    <x v="9571"/>
    <n v="7000"/>
    <m/>
    <n v="-7000"/>
    <x v="112"/>
  </r>
  <r>
    <x v="2157"/>
    <x v="94"/>
    <x v="474"/>
    <x v="9572"/>
    <n v="3000"/>
    <m/>
    <n v="-3000"/>
    <x v="112"/>
  </r>
  <r>
    <x v="2157"/>
    <x v="4"/>
    <x v="4"/>
    <x v="9573"/>
    <n v="2200"/>
    <m/>
    <n v="-2200"/>
    <x v="112"/>
  </r>
  <r>
    <x v="2157"/>
    <x v="97"/>
    <x v="791"/>
    <x v="9574"/>
    <n v="500000"/>
    <m/>
    <n v="-500000"/>
    <x v="112"/>
  </r>
  <r>
    <x v="2158"/>
    <x v="73"/>
    <x v="278"/>
    <x v="9575"/>
    <n v="1600"/>
    <m/>
    <n v="-1600"/>
    <x v="112"/>
  </r>
  <r>
    <x v="2158"/>
    <x v="94"/>
    <x v="474"/>
    <x v="9576"/>
    <n v="500"/>
    <m/>
    <n v="-500"/>
    <x v="112"/>
  </r>
  <r>
    <x v="2158"/>
    <x v="92"/>
    <x v="278"/>
    <x v="9577"/>
    <n v="2115"/>
    <m/>
    <n v="-2115"/>
    <x v="112"/>
  </r>
  <r>
    <x v="2158"/>
    <x v="73"/>
    <x v="278"/>
    <x v="7860"/>
    <n v="3810"/>
    <m/>
    <n v="-3810"/>
    <x v="112"/>
  </r>
  <r>
    <x v="2158"/>
    <x v="73"/>
    <x v="278"/>
    <x v="9578"/>
    <n v="1500"/>
    <m/>
    <n v="-1500"/>
    <x v="112"/>
  </r>
  <r>
    <x v="2158"/>
    <x v="73"/>
    <x v="474"/>
    <x v="233"/>
    <n v="2350"/>
    <m/>
    <n v="-2350"/>
    <x v="112"/>
  </r>
  <r>
    <x v="2157"/>
    <x v="73"/>
    <x v="278"/>
    <x v="9579"/>
    <n v="15000"/>
    <m/>
    <n v="-15000"/>
    <x v="112"/>
  </r>
  <r>
    <x v="2158"/>
    <x v="94"/>
    <x v="694"/>
    <x v="2723"/>
    <n v="5216"/>
    <m/>
    <n v="-5216"/>
    <x v="112"/>
  </r>
  <r>
    <x v="2158"/>
    <x v="94"/>
    <x v="278"/>
    <x v="9580"/>
    <n v="85000"/>
    <m/>
    <n v="-85000"/>
    <x v="112"/>
  </r>
  <r>
    <x v="2158"/>
    <x v="94"/>
    <x v="78"/>
    <x v="9581"/>
    <n v="158700"/>
    <m/>
    <n v="-158700"/>
    <x v="112"/>
  </r>
  <r>
    <x v="2158"/>
    <x v="94"/>
    <x v="735"/>
    <x v="9582"/>
    <n v="100000"/>
    <m/>
    <n v="-100000"/>
    <x v="112"/>
  </r>
  <r>
    <x v="2158"/>
    <x v="97"/>
    <x v="611"/>
    <x v="9477"/>
    <n v="50000"/>
    <m/>
    <n v="-50000"/>
    <x v="112"/>
  </r>
  <r>
    <x v="2158"/>
    <x v="4"/>
    <x v="305"/>
    <x v="9583"/>
    <n v="1000"/>
    <m/>
    <n v="-1000"/>
    <x v="112"/>
  </r>
  <r>
    <x v="2158"/>
    <x v="1"/>
    <x v="2"/>
    <x v="9584"/>
    <n v="3000"/>
    <m/>
    <n v="-3000"/>
    <x v="112"/>
  </r>
  <r>
    <x v="2158"/>
    <x v="99"/>
    <x v="465"/>
    <x v="9585"/>
    <n v="5000"/>
    <m/>
    <n v="-5000"/>
    <x v="112"/>
  </r>
  <r>
    <x v="2159"/>
    <x v="94"/>
    <x v="474"/>
    <x v="9586"/>
    <n v="1500"/>
    <m/>
    <n v="-1500"/>
    <x v="112"/>
  </r>
  <r>
    <x v="2159"/>
    <x v="98"/>
    <x v="474"/>
    <x v="2116"/>
    <n v="2800"/>
    <m/>
    <n v="-2800"/>
    <x v="112"/>
  </r>
  <r>
    <x v="2159"/>
    <x v="4"/>
    <x v="4"/>
    <x v="6696"/>
    <n v="5000"/>
    <m/>
    <n v="-5000"/>
    <x v="112"/>
  </r>
  <r>
    <x v="2159"/>
    <x v="101"/>
    <x v="465"/>
    <x v="9587"/>
    <n v="5000"/>
    <m/>
    <n v="-5000"/>
    <x v="112"/>
  </r>
  <r>
    <x v="2159"/>
    <x v="4"/>
    <x v="434"/>
    <x v="233"/>
    <n v="1200"/>
    <m/>
    <n v="-1200"/>
    <x v="112"/>
  </r>
  <r>
    <x v="2159"/>
    <x v="94"/>
    <x v="474"/>
    <x v="233"/>
    <n v="1700"/>
    <m/>
    <n v="-1700"/>
    <x v="112"/>
  </r>
  <r>
    <x v="2159"/>
    <x v="94"/>
    <x v="735"/>
    <x v="9307"/>
    <n v="100000"/>
    <m/>
    <n v="-100000"/>
    <x v="112"/>
  </r>
  <r>
    <x v="2160"/>
    <x v="97"/>
    <x v="655"/>
    <x v="9307"/>
    <n v="162500"/>
    <m/>
    <n v="-162500"/>
    <x v="112"/>
  </r>
  <r>
    <x v="2160"/>
    <x v="92"/>
    <x v="278"/>
    <x v="9588"/>
    <n v="16000"/>
    <m/>
    <n v="-16000"/>
    <x v="112"/>
  </r>
  <r>
    <x v="2160"/>
    <x v="91"/>
    <x v="278"/>
    <x v="9588"/>
    <n v="38000"/>
    <m/>
    <n v="-38000"/>
    <x v="112"/>
  </r>
  <r>
    <x v="2160"/>
    <x v="95"/>
    <x v="278"/>
    <x v="9588"/>
    <n v="19500"/>
    <m/>
    <n v="-19500"/>
    <x v="112"/>
  </r>
  <r>
    <x v="2160"/>
    <x v="94"/>
    <x v="278"/>
    <x v="9588"/>
    <n v="80000"/>
    <m/>
    <n v="-80000"/>
    <x v="112"/>
  </r>
  <r>
    <x v="2160"/>
    <x v="92"/>
    <x v="756"/>
    <x v="9589"/>
    <n v="88800"/>
    <m/>
    <n v="-88800"/>
    <x v="112"/>
  </r>
  <r>
    <x v="2160"/>
    <x v="94"/>
    <x v="792"/>
    <x v="9590"/>
    <n v="164000"/>
    <m/>
    <n v="-164000"/>
    <x v="112"/>
  </r>
  <r>
    <x v="2160"/>
    <x v="81"/>
    <x v="793"/>
    <x v="9591"/>
    <n v="140000"/>
    <m/>
    <n v="-140000"/>
    <x v="112"/>
  </r>
  <r>
    <x v="2160"/>
    <x v="94"/>
    <x v="278"/>
    <x v="9592"/>
    <n v="208000"/>
    <m/>
    <n v="-208000"/>
    <x v="112"/>
  </r>
  <r>
    <x v="2160"/>
    <x v="92"/>
    <x v="278"/>
    <x v="9593"/>
    <n v="23680"/>
    <m/>
    <n v="-23680"/>
    <x v="112"/>
  </r>
  <r>
    <x v="2160"/>
    <x v="4"/>
    <x v="4"/>
    <x v="6696"/>
    <n v="2000"/>
    <m/>
    <n v="-2000"/>
    <x v="112"/>
  </r>
  <r>
    <x v="2160"/>
    <x v="76"/>
    <x v="518"/>
    <x v="898"/>
    <n v="35000"/>
    <m/>
    <n v="-35000"/>
    <x v="112"/>
  </r>
  <r>
    <x v="2160"/>
    <x v="73"/>
    <x v="278"/>
    <x v="9594"/>
    <n v="25500"/>
    <m/>
    <n v="-25500"/>
    <x v="112"/>
  </r>
  <r>
    <x v="2160"/>
    <x v="101"/>
    <x v="474"/>
    <x v="233"/>
    <n v="2700"/>
    <m/>
    <n v="-2700"/>
    <x v="112"/>
  </r>
  <r>
    <x v="2161"/>
    <x v="84"/>
    <x v="794"/>
    <x v="898"/>
    <n v="50000"/>
    <m/>
    <n v="-50000"/>
    <x v="112"/>
  </r>
  <r>
    <x v="2161"/>
    <x v="97"/>
    <x v="278"/>
    <x v="9595"/>
    <n v="3000"/>
    <m/>
    <n v="-3000"/>
    <x v="112"/>
  </r>
  <r>
    <x v="2161"/>
    <x v="4"/>
    <x v="4"/>
    <x v="6696"/>
    <n v="3000"/>
    <m/>
    <n v="-3000"/>
    <x v="112"/>
  </r>
  <r>
    <x v="2161"/>
    <x v="73"/>
    <x v="474"/>
    <x v="233"/>
    <n v="2000"/>
    <m/>
    <n v="-2000"/>
    <x v="112"/>
  </r>
  <r>
    <x v="2161"/>
    <x v="81"/>
    <x v="787"/>
    <x v="898"/>
    <n v="50000"/>
    <m/>
    <n v="-50000"/>
    <x v="112"/>
  </r>
  <r>
    <x v="2161"/>
    <x v="65"/>
    <x v="787"/>
    <x v="898"/>
    <n v="25000"/>
    <m/>
    <n v="-25000"/>
    <x v="112"/>
  </r>
  <r>
    <x v="2161"/>
    <x v="91"/>
    <x v="784"/>
    <x v="9596"/>
    <n v="25000"/>
    <m/>
    <n v="-25000"/>
    <x v="112"/>
  </r>
  <r>
    <x v="2162"/>
    <x v="58"/>
    <x v="761"/>
    <x v="9597"/>
    <n v="12000"/>
    <m/>
    <n v="-12000"/>
    <x v="112"/>
  </r>
  <r>
    <x v="2162"/>
    <x v="73"/>
    <x v="474"/>
    <x v="9598"/>
    <n v="3500"/>
    <m/>
    <n v="-3500"/>
    <x v="112"/>
  </r>
  <r>
    <x v="2162"/>
    <x v="87"/>
    <x v="474"/>
    <x v="9599"/>
    <n v="2200"/>
    <m/>
    <n v="-2200"/>
    <x v="112"/>
  </r>
  <r>
    <x v="2162"/>
    <x v="94"/>
    <x v="761"/>
    <x v="9600"/>
    <n v="85000"/>
    <m/>
    <n v="-85000"/>
    <x v="112"/>
  </r>
  <r>
    <x v="2162"/>
    <x v="94"/>
    <x v="779"/>
    <x v="9601"/>
    <n v="500000"/>
    <m/>
    <n v="-500000"/>
    <x v="112"/>
  </r>
  <r>
    <x v="2162"/>
    <x v="91"/>
    <x v="278"/>
    <x v="9216"/>
    <n v="15170"/>
    <m/>
    <n v="-15170"/>
    <x v="112"/>
  </r>
  <r>
    <x v="2162"/>
    <x v="98"/>
    <x v="277"/>
    <x v="9602"/>
    <n v="24000"/>
    <m/>
    <n v="-24000"/>
    <x v="112"/>
  </r>
  <r>
    <x v="2162"/>
    <x v="58"/>
    <x v="474"/>
    <x v="233"/>
    <n v="3000"/>
    <m/>
    <n v="-3000"/>
    <x v="112"/>
  </r>
  <r>
    <x v="2162"/>
    <x v="94"/>
    <x v="474"/>
    <x v="233"/>
    <n v="600"/>
    <m/>
    <n v="-600"/>
    <x v="112"/>
  </r>
  <r>
    <x v="2162"/>
    <x v="99"/>
    <x v="465"/>
    <x v="9603"/>
    <n v="5000"/>
    <m/>
    <n v="-5000"/>
    <x v="112"/>
  </r>
  <r>
    <x v="2162"/>
    <x v="94"/>
    <x v="278"/>
    <x v="9604"/>
    <n v="7500"/>
    <m/>
    <n v="-7500"/>
    <x v="112"/>
  </r>
  <r>
    <x v="2162"/>
    <x v="22"/>
    <x v="43"/>
    <x v="9605"/>
    <n v="2100"/>
    <m/>
    <n v="-2100"/>
    <x v="112"/>
  </r>
  <r>
    <x v="2162"/>
    <x v="94"/>
    <x v="474"/>
    <x v="233"/>
    <n v="450"/>
    <m/>
    <n v="-450"/>
    <x v="112"/>
  </r>
  <r>
    <x v="2162"/>
    <x v="65"/>
    <x v="278"/>
    <x v="9606"/>
    <n v="1200"/>
    <m/>
    <n v="-1200"/>
    <x v="112"/>
  </r>
  <r>
    <x v="2162"/>
    <x v="102"/>
    <x v="763"/>
    <x v="9607"/>
    <n v="20900"/>
    <m/>
    <n v="-20900"/>
    <x v="112"/>
  </r>
  <r>
    <x v="2162"/>
    <x v="101"/>
    <x v="2"/>
    <x v="9608"/>
    <n v="3100"/>
    <m/>
    <n v="-3100"/>
    <x v="112"/>
  </r>
  <r>
    <x v="2162"/>
    <x v="79"/>
    <x v="2"/>
    <x v="9609"/>
    <n v="7230"/>
    <m/>
    <n v="-7230"/>
    <x v="112"/>
  </r>
  <r>
    <x v="2162"/>
    <x v="94"/>
    <x v="474"/>
    <x v="233"/>
    <n v="600"/>
    <m/>
    <n v="-600"/>
    <x v="112"/>
  </r>
  <r>
    <x v="2162"/>
    <x v="79"/>
    <x v="474"/>
    <x v="233"/>
    <n v="2000"/>
    <m/>
    <n v="-2000"/>
    <x v="112"/>
  </r>
  <r>
    <x v="2163"/>
    <x v="95"/>
    <x v="642"/>
    <x v="9610"/>
    <n v="1000"/>
    <m/>
    <n v="-1000"/>
    <x v="112"/>
  </r>
  <r>
    <x v="2163"/>
    <x v="101"/>
    <x v="474"/>
    <x v="9611"/>
    <n v="1200"/>
    <m/>
    <n v="-1200"/>
    <x v="112"/>
  </r>
  <r>
    <x v="2164"/>
    <x v="4"/>
    <x v="4"/>
    <x v="6696"/>
    <n v="3000"/>
    <m/>
    <n v="-3000"/>
    <x v="112"/>
  </r>
  <r>
    <x v="2164"/>
    <x v="79"/>
    <x v="474"/>
    <x v="233"/>
    <n v="2000"/>
    <m/>
    <n v="-2000"/>
    <x v="112"/>
  </r>
  <r>
    <x v="2164"/>
    <x v="79"/>
    <x v="474"/>
    <x v="233"/>
    <n v="500"/>
    <m/>
    <n v="-500"/>
    <x v="112"/>
  </r>
  <r>
    <x v="2164"/>
    <x v="99"/>
    <x v="278"/>
    <x v="9612"/>
    <n v="35000"/>
    <m/>
    <n v="-35000"/>
    <x v="112"/>
  </r>
  <r>
    <x v="2164"/>
    <x v="58"/>
    <x v="474"/>
    <x v="9613"/>
    <n v="500"/>
    <m/>
    <n v="-500"/>
    <x v="112"/>
  </r>
  <r>
    <x v="2164"/>
    <x v="65"/>
    <x v="278"/>
    <x v="9614"/>
    <n v="5000"/>
    <m/>
    <n v="-5000"/>
    <x v="112"/>
  </r>
  <r>
    <x v="2164"/>
    <x v="65"/>
    <x v="2"/>
    <x v="9615"/>
    <n v="1500"/>
    <m/>
    <n v="-1500"/>
    <x v="112"/>
  </r>
  <r>
    <x v="2164"/>
    <x v="94"/>
    <x v="619"/>
    <x v="8878"/>
    <n v="500000"/>
    <m/>
    <n v="-500000"/>
    <x v="112"/>
  </r>
  <r>
    <x v="2164"/>
    <x v="58"/>
    <x v="278"/>
    <x v="9616"/>
    <n v="60000"/>
    <m/>
    <n v="-60000"/>
    <x v="112"/>
  </r>
  <r>
    <x v="2164"/>
    <x v="73"/>
    <x v="795"/>
    <x v="9617"/>
    <n v="20000"/>
    <m/>
    <n v="-20000"/>
    <x v="112"/>
  </r>
  <r>
    <x v="2164"/>
    <x v="79"/>
    <x v="474"/>
    <x v="233"/>
    <n v="200"/>
    <m/>
    <n v="-200"/>
    <x v="112"/>
  </r>
  <r>
    <x v="2164"/>
    <x v="97"/>
    <x v="611"/>
    <x v="9307"/>
    <n v="100000"/>
    <m/>
    <n v="-100000"/>
    <x v="112"/>
  </r>
  <r>
    <x v="2164"/>
    <x v="94"/>
    <x v="474"/>
    <x v="233"/>
    <n v="1350"/>
    <m/>
    <n v="-1350"/>
    <x v="112"/>
  </r>
  <r>
    <x v="2164"/>
    <x v="4"/>
    <x v="796"/>
    <x v="233"/>
    <n v="6300"/>
    <m/>
    <n v="-6300"/>
    <x v="112"/>
  </r>
  <r>
    <x v="2164"/>
    <x v="4"/>
    <x v="4"/>
    <x v="9618"/>
    <n v="2000"/>
    <m/>
    <n v="-2000"/>
    <x v="112"/>
  </r>
  <r>
    <x v="2164"/>
    <x v="4"/>
    <x v="797"/>
    <x v="9619"/>
    <n v="12840"/>
    <m/>
    <n v="-12840"/>
    <x v="112"/>
  </r>
  <r>
    <x v="2165"/>
    <x v="84"/>
    <x v="474"/>
    <x v="9620"/>
    <n v="300"/>
    <m/>
    <n v="-300"/>
    <x v="112"/>
  </r>
  <r>
    <x v="2165"/>
    <x v="4"/>
    <x v="4"/>
    <x v="9621"/>
    <n v="4370"/>
    <m/>
    <n v="-4370"/>
    <x v="112"/>
  </r>
  <r>
    <x v="2165"/>
    <x v="4"/>
    <x v="4"/>
    <x v="9618"/>
    <n v="4660"/>
    <m/>
    <n v="-4660"/>
    <x v="112"/>
  </r>
  <r>
    <x v="2165"/>
    <x v="4"/>
    <x v="330"/>
    <x v="9622"/>
    <n v="7500"/>
    <m/>
    <n v="-7500"/>
    <x v="112"/>
  </r>
  <r>
    <x v="2165"/>
    <x v="4"/>
    <x v="4"/>
    <x v="6696"/>
    <n v="3000"/>
    <m/>
    <n v="-3000"/>
    <x v="112"/>
  </r>
  <r>
    <x v="2165"/>
    <x v="90"/>
    <x v="278"/>
    <x v="9623"/>
    <n v="10900"/>
    <m/>
    <n v="-10900"/>
    <x v="112"/>
  </r>
  <r>
    <x v="2165"/>
    <x v="103"/>
    <x v="78"/>
    <x v="9624"/>
    <n v="27500"/>
    <m/>
    <n v="-27500"/>
    <x v="112"/>
  </r>
  <r>
    <x v="2165"/>
    <x v="58"/>
    <x v="474"/>
    <x v="233"/>
    <n v="650"/>
    <m/>
    <n v="-650"/>
    <x v="112"/>
  </r>
  <r>
    <x v="2165"/>
    <x v="4"/>
    <x v="285"/>
    <x v="2385"/>
    <n v="150"/>
    <m/>
    <n v="-150"/>
    <x v="112"/>
  </r>
  <r>
    <x v="2165"/>
    <x v="103"/>
    <x v="474"/>
    <x v="9625"/>
    <n v="700"/>
    <m/>
    <n v="-700"/>
    <x v="112"/>
  </r>
  <r>
    <x v="2165"/>
    <x v="81"/>
    <x v="664"/>
    <x v="9104"/>
    <n v="25000"/>
    <m/>
    <n v="-25000"/>
    <x v="112"/>
  </r>
  <r>
    <x v="2165"/>
    <x v="81"/>
    <x v="793"/>
    <x v="9591"/>
    <n v="140000"/>
    <m/>
    <n v="-140000"/>
    <x v="112"/>
  </r>
  <r>
    <x v="2166"/>
    <x v="7"/>
    <x v="198"/>
    <x v="9626"/>
    <n v="2400"/>
    <m/>
    <n v="-2400"/>
    <x v="112"/>
  </r>
  <r>
    <x v="2166"/>
    <x v="58"/>
    <x v="314"/>
    <x v="9627"/>
    <n v="20000"/>
    <m/>
    <n v="-20000"/>
    <x v="112"/>
  </r>
  <r>
    <x v="2166"/>
    <x v="79"/>
    <x v="474"/>
    <x v="233"/>
    <n v="600"/>
    <m/>
    <n v="-600"/>
    <x v="112"/>
  </r>
  <r>
    <x v="2166"/>
    <x v="22"/>
    <x v="261"/>
    <x v="9628"/>
    <n v="35360"/>
    <m/>
    <n v="-35360"/>
    <x v="112"/>
  </r>
  <r>
    <x v="2166"/>
    <x v="23"/>
    <x v="261"/>
    <x v="9628"/>
    <n v="32760"/>
    <m/>
    <n v="-32760"/>
    <x v="112"/>
  </r>
  <r>
    <x v="2166"/>
    <x v="58"/>
    <x v="261"/>
    <x v="9628"/>
    <n v="145766"/>
    <m/>
    <n v="-145766"/>
    <x v="112"/>
  </r>
  <r>
    <x v="2166"/>
    <x v="84"/>
    <x v="261"/>
    <x v="9628"/>
    <n v="508379"/>
    <m/>
    <n v="-508379"/>
    <x v="112"/>
  </r>
  <r>
    <x v="2166"/>
    <x v="94"/>
    <x v="644"/>
    <x v="9491"/>
    <n v="1000000"/>
    <m/>
    <n v="-1000000"/>
    <x v="112"/>
  </r>
  <r>
    <x v="2166"/>
    <x v="80"/>
    <x v="208"/>
    <x v="8731"/>
    <n v="500000"/>
    <m/>
    <n v="-500000"/>
    <x v="112"/>
  </r>
  <r>
    <x v="2166"/>
    <x v="52"/>
    <x v="798"/>
    <x v="8731"/>
    <n v="500000"/>
    <m/>
    <n v="-500000"/>
    <x v="112"/>
  </r>
  <r>
    <x v="2167"/>
    <x v="73"/>
    <x v="773"/>
    <x v="9629"/>
    <n v="10000"/>
    <m/>
    <n v="-10000"/>
    <x v="112"/>
  </r>
  <r>
    <x v="2167"/>
    <x v="73"/>
    <x v="2"/>
    <x v="6322"/>
    <n v="2000"/>
    <m/>
    <n v="-2000"/>
    <x v="112"/>
  </r>
  <r>
    <x v="2168"/>
    <x v="73"/>
    <x v="145"/>
    <x v="9630"/>
    <n v="4800"/>
    <m/>
    <n v="-4800"/>
    <x v="112"/>
  </r>
  <r>
    <x v="2168"/>
    <x v="79"/>
    <x v="278"/>
    <x v="9631"/>
    <n v="9000"/>
    <m/>
    <n v="-9000"/>
    <x v="112"/>
  </r>
  <r>
    <x v="2168"/>
    <x v="73"/>
    <x v="474"/>
    <x v="9632"/>
    <n v="4000"/>
    <m/>
    <n v="-4000"/>
    <x v="112"/>
  </r>
  <r>
    <x v="2168"/>
    <x v="97"/>
    <x v="612"/>
    <x v="9633"/>
    <n v="9880"/>
    <m/>
    <n v="-9880"/>
    <x v="112"/>
  </r>
  <r>
    <x v="2168"/>
    <x v="4"/>
    <x v="4"/>
    <x v="9634"/>
    <n v="17700"/>
    <m/>
    <n v="-17700"/>
    <x v="112"/>
  </r>
  <r>
    <x v="2168"/>
    <x v="97"/>
    <x v="474"/>
    <x v="9635"/>
    <n v="700"/>
    <m/>
    <n v="-700"/>
    <x v="112"/>
  </r>
  <r>
    <x v="2168"/>
    <x v="94"/>
    <x v="278"/>
    <x v="9636"/>
    <n v="3000"/>
    <m/>
    <n v="-3000"/>
    <x v="112"/>
  </r>
  <r>
    <x v="2168"/>
    <x v="79"/>
    <x v="474"/>
    <x v="233"/>
    <n v="3000"/>
    <m/>
    <n v="-3000"/>
    <x v="112"/>
  </r>
  <r>
    <x v="2168"/>
    <x v="4"/>
    <x v="2"/>
    <x v="9637"/>
    <n v="2250"/>
    <m/>
    <n v="-2250"/>
    <x v="112"/>
  </r>
  <r>
    <x v="2168"/>
    <x v="99"/>
    <x v="278"/>
    <x v="9638"/>
    <n v="17400"/>
    <m/>
    <n v="-17400"/>
    <x v="112"/>
  </r>
  <r>
    <x v="2168"/>
    <x v="74"/>
    <x v="2"/>
    <x v="9639"/>
    <n v="50000"/>
    <m/>
    <n v="-50000"/>
    <x v="112"/>
  </r>
  <r>
    <x v="2169"/>
    <x v="4"/>
    <x v="4"/>
    <x v="6696"/>
    <n v="4000"/>
    <m/>
    <n v="-4000"/>
    <x v="112"/>
  </r>
  <r>
    <x v="2169"/>
    <x v="23"/>
    <x v="474"/>
    <x v="9640"/>
    <n v="5000"/>
    <m/>
    <n v="-5000"/>
    <x v="112"/>
  </r>
  <r>
    <x v="2169"/>
    <x v="23"/>
    <x v="285"/>
    <x v="8883"/>
    <n v="500"/>
    <m/>
    <n v="-500"/>
    <x v="112"/>
  </r>
  <r>
    <x v="2169"/>
    <x v="23"/>
    <x v="278"/>
    <x v="9641"/>
    <n v="800"/>
    <m/>
    <n v="-800"/>
    <x v="112"/>
  </r>
  <r>
    <x v="2169"/>
    <x v="58"/>
    <x v="761"/>
    <x v="9597"/>
    <n v="12000"/>
    <m/>
    <n v="-12000"/>
    <x v="112"/>
  </r>
  <r>
    <x v="2169"/>
    <x v="58"/>
    <x v="278"/>
    <x v="9642"/>
    <n v="1130"/>
    <m/>
    <n v="-1130"/>
    <x v="112"/>
  </r>
  <r>
    <x v="2169"/>
    <x v="97"/>
    <x v="467"/>
    <x v="9643"/>
    <n v="12000"/>
    <m/>
    <n v="-12000"/>
    <x v="112"/>
  </r>
  <r>
    <x v="2169"/>
    <x v="58"/>
    <x v="474"/>
    <x v="233"/>
    <n v="2000"/>
    <m/>
    <n v="-2000"/>
    <x v="112"/>
  </r>
  <r>
    <x v="2169"/>
    <x v="58"/>
    <x v="467"/>
    <x v="9643"/>
    <n v="13000"/>
    <m/>
    <n v="-13000"/>
    <x v="112"/>
  </r>
  <r>
    <x v="2169"/>
    <x v="94"/>
    <x v="474"/>
    <x v="9644"/>
    <n v="3000"/>
    <m/>
    <n v="-3000"/>
    <x v="112"/>
  </r>
  <r>
    <x v="2169"/>
    <x v="94"/>
    <x v="474"/>
    <x v="9258"/>
    <n v="2700"/>
    <m/>
    <n v="-2700"/>
    <x v="112"/>
  </r>
  <r>
    <x v="2169"/>
    <x v="4"/>
    <x v="285"/>
    <x v="7068"/>
    <n v="750"/>
    <m/>
    <n v="-750"/>
    <x v="112"/>
  </r>
  <r>
    <x v="2169"/>
    <x v="7"/>
    <x v="27"/>
    <x v="5204"/>
    <n v="3635"/>
    <m/>
    <n v="-3635"/>
    <x v="112"/>
  </r>
  <r>
    <x v="2169"/>
    <x v="4"/>
    <x v="27"/>
    <x v="5204"/>
    <n v="9800"/>
    <m/>
    <n v="-9800"/>
    <x v="112"/>
  </r>
  <r>
    <x v="2169"/>
    <x v="67"/>
    <x v="474"/>
    <x v="233"/>
    <n v="1200"/>
    <m/>
    <n v="-1200"/>
    <x v="112"/>
  </r>
  <r>
    <x v="2169"/>
    <x v="94"/>
    <x v="748"/>
    <x v="9645"/>
    <n v="100000"/>
    <m/>
    <n v="-100000"/>
    <x v="112"/>
  </r>
  <r>
    <x v="2169"/>
    <x v="94"/>
    <x v="548"/>
    <x v="9646"/>
    <n v="400000"/>
    <m/>
    <n v="-400000"/>
    <x v="112"/>
  </r>
  <r>
    <x v="2169"/>
    <x v="73"/>
    <x v="78"/>
    <x v="9647"/>
    <n v="480000"/>
    <m/>
    <n v="-480000"/>
    <x v="112"/>
  </r>
  <r>
    <x v="2169"/>
    <x v="73"/>
    <x v="78"/>
    <x v="9647"/>
    <n v="370000"/>
    <m/>
    <n v="-370000"/>
    <x v="112"/>
  </r>
  <r>
    <x v="2169"/>
    <x v="73"/>
    <x v="78"/>
    <x v="9648"/>
    <n v="704800"/>
    <m/>
    <n v="-704800"/>
    <x v="112"/>
  </r>
  <r>
    <x v="2169"/>
    <x v="95"/>
    <x v="799"/>
    <x v="9649"/>
    <n v="40000"/>
    <m/>
    <n v="-40000"/>
    <x v="112"/>
  </r>
  <r>
    <x v="2170"/>
    <x v="73"/>
    <x v="390"/>
    <x v="233"/>
    <n v="5000"/>
    <m/>
    <n v="-5000"/>
    <x v="112"/>
  </r>
  <r>
    <x v="2170"/>
    <x v="67"/>
    <x v="2"/>
    <x v="9650"/>
    <n v="7000"/>
    <m/>
    <n v="-7000"/>
    <x v="112"/>
  </r>
  <r>
    <x v="2170"/>
    <x v="4"/>
    <x v="4"/>
    <x v="6696"/>
    <n v="1200"/>
    <m/>
    <n v="-1200"/>
    <x v="112"/>
  </r>
  <r>
    <x v="2170"/>
    <x v="97"/>
    <x v="655"/>
    <x v="9651"/>
    <n v="20180"/>
    <m/>
    <n v="-20180"/>
    <x v="112"/>
  </r>
  <r>
    <x v="2170"/>
    <x v="94"/>
    <x v="757"/>
    <x v="9652"/>
    <n v="300000"/>
    <m/>
    <n v="-300000"/>
    <x v="112"/>
  </r>
  <r>
    <x v="2170"/>
    <x v="67"/>
    <x v="208"/>
    <x v="9653"/>
    <n v="100000"/>
    <m/>
    <n v="-100000"/>
    <x v="112"/>
  </r>
  <r>
    <x v="2170"/>
    <x v="80"/>
    <x v="208"/>
    <x v="9653"/>
    <n v="528670"/>
    <m/>
    <n v="-528670"/>
    <x v="112"/>
  </r>
  <r>
    <x v="2170"/>
    <x v="94"/>
    <x v="278"/>
    <x v="9654"/>
    <n v="196890"/>
    <m/>
    <n v="-196890"/>
    <x v="112"/>
  </r>
  <r>
    <x v="2170"/>
    <x v="94"/>
    <x v="278"/>
    <x v="9655"/>
    <n v="74950"/>
    <m/>
    <n v="-74950"/>
    <x v="112"/>
  </r>
  <r>
    <x v="2170"/>
    <x v="52"/>
    <x v="278"/>
    <x v="9656"/>
    <n v="80000"/>
    <m/>
    <n v="-80000"/>
    <x v="112"/>
  </r>
  <r>
    <x v="2170"/>
    <x v="94"/>
    <x v="278"/>
    <x v="9656"/>
    <n v="224620"/>
    <m/>
    <n v="-224620"/>
    <x v="112"/>
  </r>
  <r>
    <x v="2170"/>
    <x v="79"/>
    <x v="324"/>
    <x v="8439"/>
    <n v="300000"/>
    <m/>
    <n v="-300000"/>
    <x v="112"/>
  </r>
  <r>
    <x v="2171"/>
    <x v="101"/>
    <x v="278"/>
    <x v="9657"/>
    <n v="700"/>
    <m/>
    <n v="-700"/>
    <x v="112"/>
  </r>
  <r>
    <x v="2171"/>
    <x v="79"/>
    <x v="74"/>
    <x v="1696"/>
    <n v="1000"/>
    <m/>
    <n v="-1000"/>
    <x v="112"/>
  </r>
  <r>
    <x v="2171"/>
    <x v="79"/>
    <x v="474"/>
    <x v="233"/>
    <n v="2000"/>
    <m/>
    <n v="-2000"/>
    <x v="112"/>
  </r>
  <r>
    <x v="2171"/>
    <x v="97"/>
    <x v="2"/>
    <x v="9658"/>
    <n v="6000"/>
    <m/>
    <n v="-6000"/>
    <x v="112"/>
  </r>
  <r>
    <x v="2171"/>
    <x v="4"/>
    <x v="4"/>
    <x v="9659"/>
    <n v="7000"/>
    <m/>
    <n v="-7000"/>
    <x v="112"/>
  </r>
  <r>
    <x v="2171"/>
    <x v="67"/>
    <x v="2"/>
    <x v="9650"/>
    <n v="3000"/>
    <m/>
    <n v="-3000"/>
    <x v="112"/>
  </r>
  <r>
    <x v="2171"/>
    <x v="97"/>
    <x v="474"/>
    <x v="8211"/>
    <n v="400"/>
    <m/>
    <n v="-400"/>
    <x v="112"/>
  </r>
  <r>
    <x v="2171"/>
    <x v="4"/>
    <x v="796"/>
    <x v="233"/>
    <n v="1000"/>
    <m/>
    <n v="-1000"/>
    <x v="112"/>
  </r>
  <r>
    <x v="2171"/>
    <x v="97"/>
    <x v="2"/>
    <x v="9660"/>
    <n v="40000"/>
    <m/>
    <n v="-40000"/>
    <x v="112"/>
  </r>
  <r>
    <x v="2171"/>
    <x v="58"/>
    <x v="278"/>
    <x v="9661"/>
    <n v="149000"/>
    <m/>
    <n v="-149000"/>
    <x v="112"/>
  </r>
  <r>
    <x v="2171"/>
    <x v="99"/>
    <x v="800"/>
    <x v="9662"/>
    <n v="300000"/>
    <m/>
    <n v="-300000"/>
    <x v="112"/>
  </r>
  <r>
    <x v="2172"/>
    <x v="73"/>
    <x v="278"/>
    <x v="9663"/>
    <n v="7300"/>
    <m/>
    <n v="-7300"/>
    <x v="112"/>
  </r>
  <r>
    <x v="2172"/>
    <x v="58"/>
    <x v="278"/>
    <x v="9664"/>
    <n v="1100"/>
    <m/>
    <n v="-1100"/>
    <x v="112"/>
  </r>
  <r>
    <x v="2172"/>
    <x v="79"/>
    <x v="2"/>
    <x v="8173"/>
    <n v="1000"/>
    <m/>
    <n v="-1000"/>
    <x v="112"/>
  </r>
  <r>
    <x v="2172"/>
    <x v="97"/>
    <x v="474"/>
    <x v="9665"/>
    <n v="500"/>
    <m/>
    <n v="-500"/>
    <x v="112"/>
  </r>
  <r>
    <x v="2172"/>
    <x v="97"/>
    <x v="474"/>
    <x v="233"/>
    <n v="1800"/>
    <m/>
    <n v="-1800"/>
    <x v="112"/>
  </r>
  <r>
    <x v="2172"/>
    <x v="4"/>
    <x v="4"/>
    <x v="9659"/>
    <n v="3000"/>
    <m/>
    <n v="-3000"/>
    <x v="112"/>
  </r>
  <r>
    <x v="2172"/>
    <x v="79"/>
    <x v="607"/>
    <x v="9666"/>
    <n v="275000"/>
    <m/>
    <n v="-275000"/>
    <x v="112"/>
  </r>
  <r>
    <x v="2172"/>
    <x v="94"/>
    <x v="592"/>
    <x v="9667"/>
    <n v="1000000"/>
    <m/>
    <n v="-1000000"/>
    <x v="112"/>
  </r>
  <r>
    <x v="2173"/>
    <x v="4"/>
    <x v="516"/>
    <x v="233"/>
    <n v="5330"/>
    <m/>
    <n v="-5330"/>
    <x v="112"/>
  </r>
  <r>
    <x v="2173"/>
    <x v="58"/>
    <x v="146"/>
    <x v="7886"/>
    <n v="1000"/>
    <m/>
    <n v="-1000"/>
    <x v="112"/>
  </r>
  <r>
    <x v="2173"/>
    <x v="99"/>
    <x v="801"/>
    <x v="9668"/>
    <n v="2092916"/>
    <m/>
    <n v="-2092916"/>
    <x v="112"/>
  </r>
  <r>
    <x v="2174"/>
    <x v="73"/>
    <x v="802"/>
    <x v="9669"/>
    <n v="195500"/>
    <m/>
    <n v="-195500"/>
    <x v="112"/>
  </r>
  <r>
    <x v="2174"/>
    <x v="73"/>
    <x v="278"/>
    <x v="9670"/>
    <n v="21600"/>
    <m/>
    <n v="-21600"/>
    <x v="112"/>
  </r>
  <r>
    <x v="2174"/>
    <x v="73"/>
    <x v="278"/>
    <x v="9671"/>
    <n v="78500"/>
    <m/>
    <n v="-78500"/>
    <x v="112"/>
  </r>
  <r>
    <x v="2174"/>
    <x v="91"/>
    <x v="212"/>
    <x v="9672"/>
    <n v="200000"/>
    <m/>
    <n v="-200000"/>
    <x v="112"/>
  </r>
  <r>
    <x v="2174"/>
    <x v="99"/>
    <x v="800"/>
    <x v="9673"/>
    <n v="200000"/>
    <m/>
    <n v="-200000"/>
    <x v="112"/>
  </r>
  <r>
    <x v="2174"/>
    <x v="7"/>
    <x v="27"/>
    <x v="5198"/>
    <n v="45290"/>
    <m/>
    <n v="-45290"/>
    <x v="112"/>
  </r>
  <r>
    <x v="2174"/>
    <x v="4"/>
    <x v="27"/>
    <x v="5198"/>
    <n v="17872"/>
    <m/>
    <n v="-17872"/>
    <x v="112"/>
  </r>
  <r>
    <x v="2174"/>
    <x v="4"/>
    <x v="4"/>
    <x v="9659"/>
    <n v="3000"/>
    <m/>
    <n v="-3000"/>
    <x v="112"/>
  </r>
  <r>
    <x v="2174"/>
    <x v="101"/>
    <x v="285"/>
    <x v="7872"/>
    <n v="400"/>
    <m/>
    <n v="-400"/>
    <x v="112"/>
  </r>
  <r>
    <x v="2174"/>
    <x v="79"/>
    <x v="285"/>
    <x v="9674"/>
    <n v="20000"/>
    <m/>
    <n v="-20000"/>
    <x v="112"/>
  </r>
  <r>
    <x v="2175"/>
    <x v="94"/>
    <x v="644"/>
    <x v="9491"/>
    <n v="500000"/>
    <m/>
    <n v="-500000"/>
    <x v="112"/>
  </r>
  <r>
    <x v="2175"/>
    <x v="83"/>
    <x v="45"/>
    <x v="9675"/>
    <n v="13760"/>
    <m/>
    <n v="-13760"/>
    <x v="112"/>
  </r>
  <r>
    <x v="2175"/>
    <x v="79"/>
    <x v="45"/>
    <x v="9675"/>
    <n v="164280"/>
    <m/>
    <n v="-164280"/>
    <x v="112"/>
  </r>
  <r>
    <x v="2175"/>
    <x v="92"/>
    <x v="45"/>
    <x v="9675"/>
    <n v="145230"/>
    <m/>
    <n v="-145230"/>
    <x v="112"/>
  </r>
  <r>
    <x v="2175"/>
    <x v="94"/>
    <x v="45"/>
    <x v="9675"/>
    <n v="176730"/>
    <m/>
    <n v="-176730"/>
    <x v="112"/>
  </r>
  <r>
    <x v="2176"/>
    <x v="79"/>
    <x v="2"/>
    <x v="4400"/>
    <n v="5670"/>
    <m/>
    <n v="-5670"/>
    <x v="112"/>
  </r>
  <r>
    <x v="2176"/>
    <x v="58"/>
    <x v="278"/>
    <x v="4172"/>
    <n v="114974"/>
    <m/>
    <n v="-114974"/>
    <x v="112"/>
  </r>
  <r>
    <x v="2176"/>
    <x v="73"/>
    <x v="278"/>
    <x v="4172"/>
    <n v="128521"/>
    <m/>
    <n v="-128521"/>
    <x v="112"/>
  </r>
  <r>
    <x v="2176"/>
    <x v="73"/>
    <x v="278"/>
    <x v="9676"/>
    <n v="16000"/>
    <m/>
    <n v="-16000"/>
    <x v="112"/>
  </r>
  <r>
    <x v="2176"/>
    <x v="4"/>
    <x v="803"/>
    <x v="9677"/>
    <n v="100000"/>
    <m/>
    <n v="-100000"/>
    <x v="112"/>
  </r>
  <r>
    <x v="2176"/>
    <x v="94"/>
    <x v="804"/>
    <x v="9678"/>
    <n v="33000"/>
    <m/>
    <n v="-33000"/>
    <x v="112"/>
  </r>
  <r>
    <x v="2176"/>
    <x v="76"/>
    <x v="518"/>
    <x v="9679"/>
    <n v="50000"/>
    <m/>
    <n v="-50000"/>
    <x v="112"/>
  </r>
  <r>
    <x v="2177"/>
    <x v="94"/>
    <x v="767"/>
    <x v="9680"/>
    <n v="146000"/>
    <m/>
    <n v="-146000"/>
    <x v="112"/>
  </r>
  <r>
    <x v="2177"/>
    <x v="99"/>
    <x v="734"/>
    <x v="9681"/>
    <n v="135936"/>
    <m/>
    <n v="-135936"/>
    <x v="112"/>
  </r>
  <r>
    <x v="2177"/>
    <x v="23"/>
    <x v="2"/>
    <x v="9682"/>
    <n v="11000"/>
    <m/>
    <n v="-11000"/>
    <x v="112"/>
  </r>
  <r>
    <x v="2177"/>
    <x v="66"/>
    <x v="474"/>
    <x v="233"/>
    <n v="5000"/>
    <m/>
    <n v="-5000"/>
    <x v="112"/>
  </r>
  <r>
    <x v="2177"/>
    <x v="67"/>
    <x v="278"/>
    <x v="9683"/>
    <n v="1350"/>
    <m/>
    <n v="-1350"/>
    <x v="112"/>
  </r>
  <r>
    <x v="2177"/>
    <x v="94"/>
    <x v="278"/>
    <x v="8828"/>
    <n v="3450"/>
    <m/>
    <n v="-3450"/>
    <x v="112"/>
  </r>
  <r>
    <x v="2177"/>
    <x v="79"/>
    <x v="278"/>
    <x v="9684"/>
    <n v="1950"/>
    <m/>
    <n v="-1950"/>
    <x v="112"/>
  </r>
  <r>
    <x v="2177"/>
    <x v="4"/>
    <x v="4"/>
    <x v="9659"/>
    <n v="5500"/>
    <m/>
    <n v="-5500"/>
    <x v="112"/>
  </r>
  <r>
    <x v="2178"/>
    <x v="58"/>
    <x v="805"/>
    <x v="9685"/>
    <n v="30000"/>
    <m/>
    <n v="-30000"/>
    <x v="112"/>
  </r>
  <r>
    <x v="2178"/>
    <x v="79"/>
    <x v="731"/>
    <x v="9686"/>
    <n v="200000"/>
    <m/>
    <n v="-200000"/>
    <x v="112"/>
  </r>
  <r>
    <x v="2178"/>
    <x v="98"/>
    <x v="694"/>
    <x v="233"/>
    <n v="7600"/>
    <m/>
    <n v="-7600"/>
    <x v="112"/>
  </r>
  <r>
    <x v="2178"/>
    <x v="73"/>
    <x v="761"/>
    <x v="9687"/>
    <n v="6500"/>
    <m/>
    <n v="-6500"/>
    <x v="112"/>
  </r>
  <r>
    <x v="2178"/>
    <x v="94"/>
    <x v="592"/>
    <x v="8731"/>
    <n v="1000000"/>
    <m/>
    <n v="-1000000"/>
    <x v="112"/>
  </r>
  <r>
    <x v="2178"/>
    <x v="94"/>
    <x v="660"/>
    <x v="9688"/>
    <n v="1333000"/>
    <m/>
    <n v="-1333000"/>
    <x v="112"/>
  </r>
  <r>
    <x v="2178"/>
    <x v="97"/>
    <x v="611"/>
    <x v="8439"/>
    <n v="50000"/>
    <m/>
    <n v="-50000"/>
    <x v="112"/>
  </r>
  <r>
    <x v="2179"/>
    <x v="61"/>
    <x v="2"/>
    <x v="9689"/>
    <n v="6000"/>
    <m/>
    <n v="-6000"/>
    <x v="112"/>
  </r>
  <r>
    <x v="2179"/>
    <x v="1"/>
    <x v="2"/>
    <x v="9690"/>
    <n v="5000"/>
    <m/>
    <n v="-5000"/>
    <x v="112"/>
  </r>
  <r>
    <x v="2179"/>
    <x v="84"/>
    <x v="2"/>
    <x v="9691"/>
    <n v="5000"/>
    <m/>
    <n v="-5000"/>
    <x v="112"/>
  </r>
  <r>
    <x v="2179"/>
    <x v="74"/>
    <x v="2"/>
    <x v="9692"/>
    <n v="5500"/>
    <m/>
    <n v="-5500"/>
    <x v="112"/>
  </r>
  <r>
    <x v="2179"/>
    <x v="73"/>
    <x v="2"/>
    <x v="9693"/>
    <n v="12000"/>
    <m/>
    <n v="-12000"/>
    <x v="112"/>
  </r>
  <r>
    <x v="2179"/>
    <x v="4"/>
    <x v="2"/>
    <x v="9694"/>
    <n v="3150"/>
    <m/>
    <n v="-3150"/>
    <x v="112"/>
  </r>
  <r>
    <x v="2179"/>
    <x v="99"/>
    <x v="2"/>
    <x v="9695"/>
    <n v="13000"/>
    <m/>
    <n v="-13000"/>
    <x v="112"/>
  </r>
  <r>
    <x v="2179"/>
    <x v="4"/>
    <x v="474"/>
    <x v="8211"/>
    <n v="250"/>
    <m/>
    <n v="-250"/>
    <x v="112"/>
  </r>
  <r>
    <x v="2179"/>
    <x v="4"/>
    <x v="4"/>
    <x v="9659"/>
    <n v="1000"/>
    <m/>
    <n v="-1000"/>
    <x v="112"/>
  </r>
  <r>
    <x v="2179"/>
    <x v="94"/>
    <x v="748"/>
    <x v="8439"/>
    <n v="70000"/>
    <m/>
    <n v="-70000"/>
    <x v="112"/>
  </r>
  <r>
    <x v="2179"/>
    <x v="94"/>
    <x v="748"/>
    <x v="8439"/>
    <n v="130000"/>
    <m/>
    <n v="-130000"/>
    <x v="112"/>
  </r>
  <r>
    <x v="2180"/>
    <x v="86"/>
    <x v="21"/>
    <x v="1"/>
    <n v="54400"/>
    <m/>
    <n v="-54400"/>
    <x v="112"/>
  </r>
  <r>
    <x v="2180"/>
    <x v="86"/>
    <x v="21"/>
    <x v="1"/>
    <n v="100000"/>
    <m/>
    <n v="-100000"/>
    <x v="112"/>
  </r>
  <r>
    <x v="2159"/>
    <x v="95"/>
    <x v="294"/>
    <x v="9696"/>
    <n v="330000"/>
    <m/>
    <n v="-330000"/>
    <x v="112"/>
  </r>
  <r>
    <x v="2159"/>
    <x v="92"/>
    <x v="758"/>
    <x v="9697"/>
    <n v="81000"/>
    <m/>
    <n v="-81000"/>
    <x v="112"/>
  </r>
  <r>
    <x v="2159"/>
    <x v="94"/>
    <x v="716"/>
    <x v="9698"/>
    <n v="200000"/>
    <m/>
    <n v="-200000"/>
    <x v="112"/>
  </r>
  <r>
    <x v="2170"/>
    <x v="4"/>
    <x v="806"/>
    <x v="9699"/>
    <n v="100000"/>
    <m/>
    <n v="-100000"/>
    <x v="112"/>
  </r>
  <r>
    <x v="2170"/>
    <x v="81"/>
    <x v="664"/>
    <x v="9700"/>
    <n v="90000"/>
    <m/>
    <n v="-90000"/>
    <x v="112"/>
  </r>
  <r>
    <x v="2170"/>
    <x v="86"/>
    <x v="248"/>
    <x v="9701"/>
    <n v="653892"/>
    <m/>
    <n v="-653892"/>
    <x v="112"/>
  </r>
  <r>
    <x v="2171"/>
    <x v="75"/>
    <x v="596"/>
    <x v="9702"/>
    <n v="100000"/>
    <m/>
    <n v="-100000"/>
    <x v="112"/>
  </r>
  <r>
    <x v="2171"/>
    <x v="97"/>
    <x v="596"/>
    <x v="9703"/>
    <n v="145000"/>
    <m/>
    <n v="-145000"/>
    <x v="112"/>
  </r>
  <r>
    <x v="2172"/>
    <x v="95"/>
    <x v="642"/>
    <x v="9704"/>
    <n v="50000"/>
    <m/>
    <n v="-50000"/>
    <x v="112"/>
  </r>
  <r>
    <x v="2172"/>
    <x v="4"/>
    <x v="806"/>
    <x v="9705"/>
    <n v="150000"/>
    <m/>
    <n v="-150000"/>
    <x v="112"/>
  </r>
  <r>
    <x v="2177"/>
    <x v="97"/>
    <x v="740"/>
    <x v="9706"/>
    <n v="35400"/>
    <m/>
    <n v="-35400"/>
    <x v="112"/>
  </r>
  <r>
    <x v="2179"/>
    <x v="73"/>
    <x v="78"/>
    <x v="9707"/>
    <n v="638634"/>
    <m/>
    <n v="-638634"/>
    <x v="112"/>
  </r>
  <r>
    <x v="2157"/>
    <x v="1"/>
    <x v="97"/>
    <x v="9708"/>
    <m/>
    <n v="246087"/>
    <n v="246087"/>
    <x v="112"/>
  </r>
  <r>
    <x v="2157"/>
    <x v="1"/>
    <x v="97"/>
    <x v="9709"/>
    <m/>
    <n v="246087"/>
    <n v="246087"/>
    <x v="112"/>
  </r>
  <r>
    <x v="2157"/>
    <x v="1"/>
    <x v="97"/>
    <x v="9710"/>
    <m/>
    <n v="246087"/>
    <n v="246087"/>
    <x v="112"/>
  </r>
  <r>
    <x v="2157"/>
    <x v="1"/>
    <x v="97"/>
    <x v="9711"/>
    <m/>
    <n v="178973"/>
    <n v="178973"/>
    <x v="112"/>
  </r>
  <r>
    <x v="2160"/>
    <x v="66"/>
    <x v="97"/>
    <x v="9712"/>
    <m/>
    <n v="677861"/>
    <n v="677861"/>
    <x v="112"/>
  </r>
  <r>
    <x v="2162"/>
    <x v="22"/>
    <x v="97"/>
    <x v="9713"/>
    <m/>
    <n v="333522"/>
    <n v="333522"/>
    <x v="112"/>
  </r>
  <r>
    <x v="2171"/>
    <x v="55"/>
    <x v="97"/>
    <x v="9714"/>
    <m/>
    <n v="5000000"/>
    <n v="5000000"/>
    <x v="112"/>
  </r>
  <r>
    <x v="2173"/>
    <x v="76"/>
    <x v="97"/>
    <x v="9715"/>
    <m/>
    <n v="1800000"/>
    <n v="1800000"/>
    <x v="112"/>
  </r>
  <r>
    <x v="2173"/>
    <x v="67"/>
    <x v="97"/>
    <x v="9716"/>
    <m/>
    <n v="2092916"/>
    <n v="2092916"/>
    <x v="112"/>
  </r>
  <r>
    <x v="2173"/>
    <x v="1"/>
    <x v="97"/>
    <x v="9717"/>
    <m/>
    <n v="246087"/>
    <n v="246087"/>
    <x v="112"/>
  </r>
  <r>
    <x v="2174"/>
    <x v="76"/>
    <x v="97"/>
    <x v="9715"/>
    <m/>
    <n v="900000"/>
    <n v="900000"/>
    <x v="112"/>
  </r>
  <r>
    <x v="2174"/>
    <x v="76"/>
    <x v="97"/>
    <x v="9715"/>
    <m/>
    <n v="900000"/>
    <n v="900000"/>
    <x v="112"/>
  </r>
  <r>
    <x v="2174"/>
    <x v="91"/>
    <x v="97"/>
    <x v="9718"/>
    <m/>
    <n v="1460000"/>
    <n v="1460000"/>
    <x v="112"/>
  </r>
  <r>
    <x v="2178"/>
    <x v="89"/>
    <x v="97"/>
    <x v="9719"/>
    <m/>
    <n v="200000"/>
    <n v="200000"/>
    <x v="112"/>
  </r>
  <r>
    <x v="2181"/>
    <x v="67"/>
    <x v="97"/>
    <x v="9707"/>
    <m/>
    <n v="638634"/>
    <n v="638634"/>
    <x v="112"/>
  </r>
  <r>
    <x v="2180"/>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4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10" firstHeaderRow="0" firstDataRow="1" firstDataCol="1" rowPageCount="3" colPageCount="1"/>
  <pivotFields count="8">
    <pivotField axis="axisPage" showAll="0">
      <items count="2278">
        <item x="249"/>
        <item m="1" x="2275"/>
        <item m="1" x="2230"/>
        <item m="1" x="2229"/>
        <item m="1" x="2243"/>
        <item m="1" x="2233"/>
        <item m="1" x="2195"/>
        <item m="1" x="2214"/>
        <item m="1" x="2221"/>
        <item m="1" x="2241"/>
        <item m="1" x="2220"/>
        <item m="1" x="2249"/>
        <item m="1" x="2257"/>
        <item m="1" x="2218"/>
        <item m="1" x="2264"/>
        <item m="1" x="2211"/>
        <item m="1" x="2269"/>
        <item m="1" x="2224"/>
        <item m="1" x="2184"/>
        <item m="1" x="2273"/>
        <item m="1" x="2276"/>
        <item m="1" x="2191"/>
        <item m="1" x="2232"/>
        <item m="1" x="2186"/>
        <item m="1" x="2187"/>
        <item m="1" x="2189"/>
        <item m="1" x="2203"/>
        <item m="1" x="2204"/>
        <item m="1" x="2250"/>
        <item m="1" x="2238"/>
        <item m="1" x="2239"/>
        <item m="1" x="2244"/>
        <item m="1" x="2255"/>
        <item m="1" x="2234"/>
        <item m="1" x="2196"/>
        <item m="1" x="2201"/>
        <item m="1" x="2208"/>
        <item m="1" x="2258"/>
        <item x="0"/>
        <item m="1" x="2245"/>
        <item m="1" x="2251"/>
        <item m="1" x="2209"/>
        <item x="1"/>
        <item m="1" x="2252"/>
        <item m="1" x="2271"/>
        <item x="2"/>
        <item x="3"/>
        <item m="1" x="2215"/>
        <item m="1" x="2266"/>
        <item m="1" x="2212"/>
        <item m="1" x="2262"/>
        <item m="1" x="2270"/>
        <item m="1" x="2274"/>
        <item x="4"/>
        <item m="1" x="2185"/>
        <item x="5"/>
        <item x="6"/>
        <item m="1" x="2227"/>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37"/>
        <item x="157"/>
        <item x="158"/>
        <item x="159"/>
        <item x="160"/>
        <item x="161"/>
        <item x="162"/>
        <item x="163"/>
        <item x="164"/>
        <item x="165"/>
        <item x="166"/>
        <item x="167"/>
        <item x="168"/>
        <item x="169"/>
        <item m="1" x="221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72"/>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17"/>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25"/>
        <item x="276"/>
        <item x="277"/>
        <item x="278"/>
        <item x="275"/>
        <item m="1" x="2222"/>
        <item x="279"/>
        <item x="280"/>
        <item x="281"/>
        <item x="282"/>
        <item x="283"/>
        <item x="284"/>
        <item x="285"/>
        <item x="286"/>
        <item x="287"/>
        <item x="288"/>
        <item x="289"/>
        <item x="290"/>
        <item x="291"/>
        <item x="292"/>
        <item x="293"/>
        <item x="294"/>
        <item x="295"/>
        <item x="296"/>
        <item m="1" x="2226"/>
        <item x="297"/>
        <item x="298"/>
        <item x="299"/>
        <item m="1" x="2228"/>
        <item x="300"/>
        <item x="302"/>
        <item x="303"/>
        <item x="301"/>
        <item x="304"/>
        <item x="305"/>
        <item x="306"/>
        <item x="307"/>
        <item x="308"/>
        <item x="309"/>
        <item x="310"/>
        <item x="311"/>
        <item x="312"/>
        <item m="1" x="2192"/>
        <item x="313"/>
        <item m="1" x="2194"/>
        <item x="314"/>
        <item x="315"/>
        <item x="316"/>
        <item x="317"/>
        <item x="318"/>
        <item x="319"/>
        <item x="320"/>
        <item x="321"/>
        <item m="1" x="2240"/>
        <item x="323"/>
        <item x="324"/>
        <item x="325"/>
        <item x="326"/>
        <item x="322"/>
        <item x="327"/>
        <item x="328"/>
        <item x="329"/>
        <item x="330"/>
        <item x="331"/>
        <item m="1" x="2231"/>
        <item x="332"/>
        <item m="1" x="2193"/>
        <item x="333"/>
        <item x="334"/>
        <item x="335"/>
        <item x="336"/>
        <item x="337"/>
        <item x="338"/>
        <item x="344"/>
        <item m="1" x="2200"/>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90"/>
        <item x="375"/>
        <item x="376"/>
        <item x="373"/>
        <item x="377"/>
        <item x="378"/>
        <item x="379"/>
        <item x="380"/>
        <item m="1" x="2235"/>
        <item x="381"/>
        <item x="382"/>
        <item x="383"/>
        <item x="384"/>
        <item x="385"/>
        <item x="386"/>
        <item x="387"/>
        <item x="388"/>
        <item x="389"/>
        <item x="390"/>
        <item x="391"/>
        <item x="392"/>
        <item x="393"/>
        <item x="394"/>
        <item x="395"/>
        <item x="396"/>
        <item x="397"/>
        <item x="399"/>
        <item x="400"/>
        <item x="401"/>
        <item x="398"/>
        <item x="402"/>
        <item m="1" x="2236"/>
        <item x="403"/>
        <item x="404"/>
        <item x="405"/>
        <item x="406"/>
        <item x="407"/>
        <item x="408"/>
        <item x="409"/>
        <item m="1" x="2202"/>
        <item x="410"/>
        <item x="411"/>
        <item x="421"/>
        <item x="412"/>
        <item x="413"/>
        <item x="414"/>
        <item x="415"/>
        <item x="416"/>
        <item x="417"/>
        <item m="1" x="2256"/>
        <item x="418"/>
        <item x="419"/>
        <item x="420"/>
        <item x="423"/>
        <item x="443"/>
        <item x="424"/>
        <item x="422"/>
        <item x="425"/>
        <item x="426"/>
        <item x="427"/>
        <item x="428"/>
        <item x="429"/>
        <item x="430"/>
        <item x="431"/>
        <item x="432"/>
        <item m="1" x="2248"/>
        <item x="433"/>
        <item x="434"/>
        <item x="435"/>
        <item x="436"/>
        <item x="438"/>
        <item x="437"/>
        <item x="439"/>
        <item x="440"/>
        <item x="442"/>
        <item x="441"/>
        <item x="445"/>
        <item x="446"/>
        <item x="447"/>
        <item x="444"/>
        <item x="448"/>
        <item x="449"/>
        <item x="450"/>
        <item x="451"/>
        <item x="452"/>
        <item x="453"/>
        <item x="454"/>
        <item x="455"/>
        <item x="456"/>
        <item x="457"/>
        <item m="1" x="2210"/>
        <item x="458"/>
        <item x="459"/>
        <item m="1" x="2259"/>
        <item x="460"/>
        <item x="461"/>
        <item x="462"/>
        <item x="463"/>
        <item m="1" x="2268"/>
        <item x="464"/>
        <item x="465"/>
        <item x="466"/>
        <item x="467"/>
        <item x="468"/>
        <item x="469"/>
        <item x="470"/>
        <item m="1" x="2247"/>
        <item x="471"/>
        <item x="472"/>
        <item x="473"/>
        <item x="474"/>
        <item x="475"/>
        <item x="476"/>
        <item x="477"/>
        <item x="478"/>
        <item x="479"/>
        <item x="480"/>
        <item x="481"/>
        <item x="482"/>
        <item x="483"/>
        <item x="484"/>
        <item m="1" x="2223"/>
        <item x="490"/>
        <item x="485"/>
        <item x="486"/>
        <item x="487"/>
        <item x="488"/>
        <item x="489"/>
        <item x="491"/>
        <item x="492"/>
        <item m="1" x="2216"/>
        <item m="1" x="2260"/>
        <item x="503"/>
        <item m="1" x="2263"/>
        <item x="493"/>
        <item x="494"/>
        <item x="504"/>
        <item x="495"/>
        <item x="496"/>
        <item x="497"/>
        <item x="498"/>
        <item x="499"/>
        <item x="500"/>
        <item x="501"/>
        <item x="502"/>
        <item x="505"/>
        <item x="506"/>
        <item x="507"/>
        <item x="508"/>
        <item m="1" x="2213"/>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82"/>
        <item x="564"/>
        <item x="565"/>
        <item x="566"/>
        <item x="567"/>
        <item x="568"/>
        <item x="569"/>
        <item x="570"/>
        <item x="571"/>
        <item x="572"/>
        <item x="573"/>
        <item x="574"/>
        <item m="1" x="2188"/>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97"/>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99"/>
        <item x="698"/>
        <item x="708"/>
        <item x="709"/>
        <item x="710"/>
        <item x="699"/>
        <item x="700"/>
        <item x="701"/>
        <item x="702"/>
        <item x="703"/>
        <item x="704"/>
        <item x="705"/>
        <item x="706"/>
        <item x="707"/>
        <item x="711"/>
        <item x="726"/>
        <item x="727"/>
        <item x="734"/>
        <item x="712"/>
        <item x="728"/>
        <item x="729"/>
        <item m="1" x="2246"/>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05"/>
        <item x="753"/>
        <item m="1" x="2207"/>
        <item x="740"/>
        <item x="754"/>
        <item x="741"/>
        <item x="742"/>
        <item x="743"/>
        <item x="744"/>
        <item x="745"/>
        <item x="746"/>
        <item x="747"/>
        <item x="755"/>
        <item x="748"/>
        <item x="757"/>
        <item x="758"/>
        <item x="769"/>
        <item x="759"/>
        <item m="1" x="2254"/>
        <item x="760"/>
        <item x="761"/>
        <item x="770"/>
        <item m="1" x="2261"/>
        <item x="762"/>
        <item x="771"/>
        <item x="763"/>
        <item x="764"/>
        <item x="765"/>
        <item x="766"/>
        <item x="772"/>
        <item x="773"/>
        <item x="767"/>
        <item x="768"/>
        <item x="774"/>
        <item x="775"/>
        <item x="790"/>
        <item x="776"/>
        <item x="791"/>
        <item x="777"/>
        <item x="778"/>
        <item x="792"/>
        <item x="779"/>
        <item x="780"/>
        <item x="781"/>
        <item x="782"/>
        <item x="793"/>
        <item x="783"/>
        <item x="794"/>
        <item x="795"/>
        <item x="2180"/>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67"/>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42"/>
        <item x="944"/>
        <item m="1" x="2206"/>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53"/>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65"/>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83"/>
        <item x="1583"/>
        <item x="1577"/>
        <item x="1578"/>
        <item x="1576"/>
        <item x="1579"/>
        <item x="1580"/>
        <item x="1586"/>
        <item x="1587"/>
        <item x="1581"/>
        <item x="1582"/>
        <item x="1588"/>
        <item x="1589"/>
        <item x="1590"/>
        <item x="1602"/>
        <item x="1612"/>
        <item m="1" x="2198"/>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x="2154"/>
        <item x="2155"/>
        <item x="2156"/>
        <item x="2157"/>
        <item x="2158"/>
        <item x="2159"/>
        <item x="2160"/>
        <item x="2162"/>
        <item x="2161"/>
        <item x="2163"/>
        <item x="2164"/>
        <item x="2165"/>
        <item x="2166"/>
        <item x="2167"/>
        <item x="2168"/>
        <item x="2171"/>
        <item x="2173"/>
        <item x="2174"/>
        <item x="2169"/>
        <item x="2170"/>
        <item x="2172"/>
        <item x="2175"/>
        <item x="2176"/>
        <item x="2178"/>
        <item x="2177"/>
        <item x="2179"/>
        <item x="2181"/>
        <item t="default"/>
      </items>
    </pivotField>
    <pivotField axis="axisRow" showAll="0">
      <items count="236">
        <item sd="0" x="103"/>
        <item sd="0" x="101"/>
        <item sd="0" x="99"/>
        <item sd="0" x="95"/>
        <item sd="0" x="97"/>
        <item sd="0" m="1" x="106"/>
        <item sd="0" x="94"/>
        <item sd="0" x="92"/>
        <item sd="0" x="91"/>
        <item sd="0" x="90"/>
        <item sd="0" x="52"/>
        <item sd="0" x="89"/>
        <item sd="0" x="87"/>
        <item sd="0" x="88"/>
        <item sd="0" x="85"/>
        <item sd="0" x="72"/>
        <item sd="0" x="79"/>
        <item sd="0" x="84"/>
        <item sd="0" x="83"/>
        <item sd="0" m="1" x="105"/>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33"/>
        <item sd="0" x="49"/>
        <item sd="0" x="24"/>
        <item sd="0" x="33"/>
        <item sd="0" x="23"/>
        <item sd="0" x="22"/>
        <item sd="0" x="34"/>
        <item n="JPMC (Main Project)" sd="0" x="11"/>
        <item sd="0" x="18"/>
        <item sd="0" x="48"/>
        <item sd="0" x="46"/>
        <item sd="0" x="45"/>
        <item sd="0" x="37"/>
        <item sd="0" x="47"/>
        <item sd="0" m="1" x="147"/>
        <item sd="0" x="44"/>
        <item sd="0" m="1" x="161"/>
        <item sd="0" x="42"/>
        <item sd="0" x="40"/>
        <item sd="0" x="15"/>
        <item sd="0" x="27"/>
        <item sd="0" x="30"/>
        <item sd="0" x="25"/>
        <item sd="0" x="29"/>
        <item sd="0" x="8"/>
        <item sd="0" x="9"/>
        <item sd="0" m="1" x="156"/>
        <item sd="0" m="1" x="126"/>
        <item sd="0" m="1" x="177"/>
        <item sd="0" m="1" x="121"/>
        <item sd="0" m="1" x="133"/>
        <item sd="0" m="1" x="162"/>
        <item sd="0" x="13"/>
        <item sd="0" m="1" x="232"/>
        <item sd="0" m="1" x="212"/>
        <item sd="0" m="1" x="203"/>
        <item sd="0" m="1" x="141"/>
        <item sd="0" m="1" x="138"/>
        <item sd="0" m="1" x="228"/>
        <item sd="0" m="1" x="206"/>
        <item sd="0" m="1" x="215"/>
        <item sd="0" m="1" x="199"/>
        <item sd="0" m="1" x="189"/>
        <item sd="0" m="1" x="124"/>
        <item sd="0" m="1" x="152"/>
        <item sd="0" x="17"/>
        <item sd="0" m="1" x="158"/>
        <item sd="0" m="1" x="172"/>
        <item sd="0" m="1" x="125"/>
        <item sd="0" x="14"/>
        <item sd="0" m="1" x="222"/>
        <item sd="0" x="86"/>
        <item sd="0" m="1" x="167"/>
        <item sd="0" m="1" x="225"/>
        <item sd="0" m="1" x="160"/>
        <item sd="0" m="1" x="181"/>
        <item sd="0" m="1" x="179"/>
        <item sd="0" m="1" x="132"/>
        <item sd="0" m="1" x="170"/>
        <item sd="0" m="1" x="136"/>
        <item sd="0" m="1" x="176"/>
        <item sd="0" m="1" x="214"/>
        <item sd="0" m="1" x="171"/>
        <item sd="0" m="1" x="184"/>
        <item sd="0" x="10"/>
        <item sd="0" m="1" x="187"/>
        <item sd="0" x="1"/>
        <item sd="0" m="1" x="134"/>
        <item sd="0" m="1" x="188"/>
        <item sd="0" m="1" x="157"/>
        <item sd="0" m="1" x="216"/>
        <item sd="0" m="1" x="219"/>
        <item sd="0" m="1" x="191"/>
        <item sd="0" m="1" x="119"/>
        <item sd="0" m="1" x="140"/>
        <item sd="0" m="1" x="182"/>
        <item sd="0" m="1" x="175"/>
        <item sd="0" m="1" x="129"/>
        <item sd="0" m="1" x="123"/>
        <item sd="0" m="1" x="210"/>
        <item sd="0" x="3"/>
        <item sd="0" m="1" x="148"/>
        <item sd="0" x="7"/>
        <item sd="0" m="1" x="163"/>
        <item sd="0" x="2"/>
        <item sd="0" m="1" x="213"/>
        <item sd="0" m="1" x="169"/>
        <item sd="0" x="12"/>
        <item sd="0" m="1" x="151"/>
        <item sd="0" x="4"/>
        <item sd="0" m="1" x="231"/>
        <item sd="0" m="1" x="137"/>
        <item sd="0" m="1" x="145"/>
        <item sd="0" m="1" x="197"/>
        <item sd="0" m="1" x="205"/>
        <item sd="0" m="1" x="209"/>
        <item sd="0" m="1" x="128"/>
        <item sd="0" m="1" x="223"/>
        <item sd="0" m="1" x="139"/>
        <item sd="0" m="1" x="144"/>
        <item sd="0" x="6"/>
        <item sd="0" m="1" x="200"/>
        <item sd="0" m="1" x="204"/>
        <item sd="0" m="1" x="220"/>
        <item sd="0" m="1" x="226"/>
        <item sd="0" m="1" x="221"/>
        <item sd="0" x="16"/>
        <item sd="0" m="1" x="118"/>
        <item sd="0" m="1" x="193"/>
        <item sd="0" m="1" x="186"/>
        <item sd="0" m="1" x="202"/>
        <item sd="0" m="1" x="164"/>
        <item m="1" x="178"/>
        <item sd="0" m="1" x="142"/>
        <item sd="0" m="1" x="207"/>
        <item sd="0" m="1" x="165"/>
        <item sd="0" m="1" x="192"/>
        <item sd="0" m="1" x="218"/>
        <item sd="0" x="28"/>
        <item sd="0" m="1" x="180"/>
        <item sd="0" m="1" x="208"/>
        <item sd="0" m="1" x="234"/>
        <item sd="0" m="1" x="155"/>
        <item m="1" x="195"/>
        <item sd="0" m="1" x="194"/>
        <item sd="0" m="1" x="229"/>
        <item sd="0" m="1" x="150"/>
        <item m="1" x="217"/>
        <item sd="0" m="1" x="127"/>
        <item sd="0" m="1" x="173"/>
        <item sd="0" x="41"/>
        <item sd="0" m="1" x="183"/>
        <item sd="0" x="20"/>
        <item sd="0" x="36"/>
        <item sd="0" x="32"/>
        <item sd="0" x="31"/>
        <item sd="0" m="1" x="211"/>
        <item m="1" x="143"/>
        <item sd="0" x="51"/>
        <item sd="0" m="1" x="201"/>
        <item sd="0" m="1" x="166"/>
        <item sd="0" m="1" x="159"/>
        <item sd="0" m="1" x="131"/>
        <item sd="0" x="0"/>
        <item sd="0" x="26"/>
        <item sd="0" x="19"/>
        <item sd="0" m="1" x="153"/>
        <item sd="0" x="21"/>
        <item sd="0" m="1" x="224"/>
        <item sd="0" x="63"/>
        <item sd="0" x="64"/>
        <item sd="0" m="1" x="115"/>
        <item m="1" x="168"/>
        <item sd="0" x="70"/>
        <item m="1" x="198"/>
        <item m="1" x="130"/>
        <item m="1" x="135"/>
        <item sd="0" m="1" x="120"/>
        <item sd="0" m="1" x="190"/>
        <item sd="0" m="1" x="122"/>
        <item sd="0" m="1" x="117"/>
        <item m="1" x="185"/>
        <item sd="0" m="1" x="227"/>
        <item sd="0" x="82"/>
        <item sd="0" m="1" x="230"/>
        <item sd="0" m="1" x="174"/>
        <item sd="0" m="1" x="146"/>
        <item sd="0" x="98"/>
        <item sd="0" m="1" x="149"/>
        <item sd="0" m="1" x="196"/>
        <item sd="0" m="1" x="154"/>
        <item sd="0" m="1" x="111"/>
        <item sd="0" x="93"/>
        <item sd="0" m="1" x="114"/>
        <item sd="0" m="1" x="113"/>
        <item sd="0" m="1" x="112"/>
        <item m="1" x="116"/>
        <item sd="0" m="1" x="109"/>
        <item sd="0" x="96"/>
        <item m="1" x="107"/>
        <item m="1" x="110"/>
        <item sd="0" x="100"/>
        <item sd="0" m="1" x="104"/>
        <item sd="0" x="102"/>
        <item m="1" x="108"/>
        <item t="default"/>
      </items>
    </pivotField>
    <pivotField axis="axisRow" showAll="0">
      <items count="1063">
        <item sd="0" x="60"/>
        <item sd="0" x="149"/>
        <item sd="0" m="1" x="905"/>
        <item sd="0" m="1" x="1003"/>
        <item sd="0" m="1" x="867"/>
        <item sd="0" x="18"/>
        <item sd="0" x="288"/>
        <item sd="0" m="1" x="1044"/>
        <item sd="0" x="146"/>
        <item sd="0" x="179"/>
        <item sd="0" m="1" x="1041"/>
        <item sd="0" x="623"/>
        <item sd="0" x="100"/>
        <item sd="0" m="1" x="852"/>
        <item sd="0" m="1" x="1007"/>
        <item sd="0" x="137"/>
        <item sd="0" m="1" x="989"/>
        <item sd="0" x="231"/>
        <item sd="0" m="1" x="823"/>
        <item sd="0" m="1" x="994"/>
        <item sd="0" x="363"/>
        <item sd="0" x="375"/>
        <item sd="0" m="1" x="881"/>
        <item sd="0" x="208"/>
        <item sd="0" x="159"/>
        <item sd="0" x="258"/>
        <item sd="0" x="282"/>
        <item sd="0" x="144"/>
        <item sd="0" x="191"/>
        <item sd="0" x="217"/>
        <item sd="0" x="322"/>
        <item sd="0" x="256"/>
        <item sd="0" x="189"/>
        <item sd="0" m="1" x="944"/>
        <item sd="0" x="325"/>
        <item sd="0" m="1" x="1045"/>
        <item sd="0" m="1" x="942"/>
        <item sd="0" x="630"/>
        <item sd="0" x="223"/>
        <item sd="0" m="1" x="835"/>
        <item sd="0" x="239"/>
        <item sd="0" x="135"/>
        <item sd="0" x="140"/>
        <item sd="0" m="1" x="1018"/>
        <item sd="0" m="1" x="948"/>
        <item sd="0" x="219"/>
        <item sd="0" x="562"/>
        <item sd="0" x="93"/>
        <item sd="0" m="1" x="1015"/>
        <item sd="0" x="222"/>
        <item sd="0" m="1" x="848"/>
        <item sd="0" x="337"/>
        <item sd="0" x="207"/>
        <item sd="0" x="184"/>
        <item sd="0" x="152"/>
        <item sd="0" m="1" x="1028"/>
        <item sd="0" x="40"/>
        <item sd="0" x="281"/>
        <item sd="0" x="170"/>
        <item sd="0" x="317"/>
        <item sd="0" x="358"/>
        <item sd="0" x="214"/>
        <item sd="0" x="370"/>
        <item sd="0" x="279"/>
        <item sd="0" x="156"/>
        <item sd="0" x="700"/>
        <item sd="0" x="253"/>
        <item sd="0" m="1" x="1004"/>
        <item sd="0" m="1" x="814"/>
        <item sd="0" x="365"/>
        <item sd="0" m="1" x="866"/>
        <item sd="0" m="1" x="831"/>
        <item sd="0" x="259"/>
        <item sd="0" x="252"/>
        <item sd="0" m="1" x="947"/>
        <item sd="0" x="12"/>
        <item sd="0" x="352"/>
        <item sd="0" x="218"/>
        <item sd="0" x="224"/>
        <item sd="0" x="63"/>
        <item sd="0" x="8"/>
        <item sd="0" x="102"/>
        <item sd="0" m="1" x="853"/>
        <item sd="0" m="1" x="1047"/>
        <item sd="0" x="319"/>
        <item sd="0" m="1" x="858"/>
        <item sd="0" m="1" x="1058"/>
        <item sd="0" x="386"/>
        <item sd="0" x="31"/>
        <item sd="0" x="55"/>
        <item sd="0" x="227"/>
        <item sd="0" x="356"/>
        <item sd="0" x="161"/>
        <item sd="0" x="153"/>
        <item sd="0" m="1" x="932"/>
        <item sd="0" x="133"/>
        <item sd="0" m="1" x="839"/>
        <item sd="0" m="1" x="832"/>
        <item sd="0" m="1" x="1033"/>
        <item sd="0" x="46"/>
        <item sd="0" x="374"/>
        <item sd="0" m="1" x="841"/>
        <item sd="0" x="270"/>
        <item sd="0" m="1" x="922"/>
        <item sd="0" m="1" x="887"/>
        <item sd="0" m="1" x="923"/>
        <item sd="0" m="1" x="903"/>
        <item sd="0" m="1" x="1014"/>
        <item sd="0" m="1" x="957"/>
        <item sd="0" m="1" x="919"/>
        <item sd="0" x="366"/>
        <item sd="0" x="318"/>
        <item sd="0" m="1" x="880"/>
        <item sd="0" x="273"/>
        <item sd="0" m="1" x="979"/>
        <item sd="0" x="201"/>
        <item sd="0" m="1" x="907"/>
        <item sd="0" x="160"/>
        <item sd="0" m="1" x="1011"/>
        <item sd="0" m="1" x="971"/>
        <item sd="0" m="1" x="865"/>
        <item sd="0" x="277"/>
        <item sd="0" m="1" x="965"/>
        <item sd="0" x="225"/>
        <item sd="0" m="1" x="837"/>
        <item sd="0" m="1" x="840"/>
        <item sd="0" m="1" x="851"/>
        <item sd="0" x="292"/>
        <item sd="0" x="15"/>
        <item sd="0" m="1" x="878"/>
        <item sd="0" m="1" x="893"/>
        <item sd="0" x="0"/>
        <item sd="0" x="232"/>
        <item sd="0" x="213"/>
        <item sd="0" m="1" x="1013"/>
        <item sd="0" x="316"/>
        <item sd="0" m="1" x="822"/>
        <item sd="0" x="291"/>
        <item sd="0" x="333"/>
        <item sd="0" x="339"/>
        <item sd="0" x="275"/>
        <item sd="0" m="1" x="854"/>
        <item sd="0" x="174"/>
        <item sd="0" x="171"/>
        <item sd="0" x="233"/>
        <item sd="0" x="78"/>
        <item sd="0" m="1" x="913"/>
        <item sd="0" x="236"/>
        <item sd="0" x="58"/>
        <item sd="0" x="240"/>
        <item sd="0" m="1" x="847"/>
        <item sd="0" x="182"/>
        <item sd="0" x="307"/>
        <item sd="0" x="782"/>
        <item sd="0" x="290"/>
        <item sd="0" m="1" x="939"/>
        <item sd="0" m="1" x="1000"/>
        <item sd="0" x="132"/>
        <item sd="0" x="56"/>
        <item sd="0" x="126"/>
        <item sd="0" x="22"/>
        <item sd="0" x="187"/>
        <item sd="0" m="1" x="828"/>
        <item sd="0" m="1" x="1031"/>
        <item sd="0" m="1" x="834"/>
        <item sd="0" x="11"/>
        <item sd="0" x="353"/>
        <item sd="0" m="1" x="918"/>
        <item sd="0" x="124"/>
        <item sd="0" m="1" x="1061"/>
        <item sd="0" x="77"/>
        <item sd="0" m="1" x="943"/>
        <item sd="0" x="92"/>
        <item sd="0" x="35"/>
        <item sd="0" x="196"/>
        <item sd="0" m="1" x="1040"/>
        <item sd="0" x="1"/>
        <item sd="0" x="180"/>
        <item sd="0" x="285"/>
        <item sd="0" m="1" x="960"/>
        <item sd="0" x="42"/>
        <item sd="0" m="1" x="981"/>
        <item sd="0" m="1" x="951"/>
        <item sd="0" m="1" x="968"/>
        <item sd="0" m="1" x="901"/>
        <item sd="0" x="84"/>
        <item sd="0" x="106"/>
        <item sd="0" m="1" x="813"/>
        <item sd="0" x="336"/>
        <item sd="0" m="1" x="974"/>
        <item sd="0" m="1" x="815"/>
        <item sd="0" m="1" x="810"/>
        <item sd="0" m="1" x="961"/>
        <item sd="0" m="1" x="843"/>
        <item sd="0" m="1" x="991"/>
        <item sd="0" m="1" x="844"/>
        <item sd="0" x="16"/>
        <item sd="0" m="1" x="970"/>
        <item sd="0" m="1" x="883"/>
        <item sd="0" x="280"/>
        <item sd="0" x="104"/>
        <item sd="0" x="332"/>
        <item sd="0" m="1" x="906"/>
        <item sd="0" x="348"/>
        <item sd="0" x="23"/>
        <item sd="0" x="362"/>
        <item sd="0" x="237"/>
        <item sd="0" x="91"/>
        <item sd="0" x="13"/>
        <item sd="0" x="175"/>
        <item sd="0" x="343"/>
        <item sd="0" m="1" x="1051"/>
        <item sd="0" m="1" x="1026"/>
        <item sd="0" x="87"/>
        <item sd="0" x="690"/>
        <item sd="0" x="33"/>
        <item sd="0" x="19"/>
        <item sd="0" m="1" x="817"/>
        <item sd="0" x="20"/>
        <item sd="0" m="1" x="829"/>
        <item sd="0" x="96"/>
        <item sd="0" m="1" x="1043"/>
        <item sd="0" m="1" x="1020"/>
        <item sd="0" m="1" x="894"/>
        <item sd="0" x="120"/>
        <item sd="0" x="131"/>
        <item sd="0" x="119"/>
        <item sd="0" m="1" x="972"/>
        <item sd="0" m="1" x="963"/>
        <item sd="0" m="1" x="827"/>
        <item sd="0" m="1" x="949"/>
        <item sd="0" x="228"/>
        <item sd="0" x="39"/>
        <item sd="0" x="108"/>
        <item sd="0" x="24"/>
        <item sd="0" x="139"/>
        <item sd="0" m="1" x="1030"/>
        <item sd="0" x="17"/>
        <item sd="0" x="248"/>
        <item sd="0" x="48"/>
        <item sd="0" m="1" x="945"/>
        <item sd="0" m="1" x="1005"/>
        <item sd="0" x="134"/>
        <item sd="0" x="596"/>
        <item sd="0" m="1" x="915"/>
        <item sd="0" x="69"/>
        <item sd="0" x="34"/>
        <item sd="0" x="206"/>
        <item sd="0" m="1" x="1046"/>
        <item sd="0" m="1" x="921"/>
        <item sd="0" m="1" x="940"/>
        <item sd="0" m="1" x="882"/>
        <item sd="0" x="268"/>
        <item sd="0" x="376"/>
        <item sd="0" x="331"/>
        <item sd="0" m="1" x="874"/>
        <item sd="0" x="360"/>
        <item sd="0" m="1" x="1021"/>
        <item sd="0" x="89"/>
        <item sd="0" x="355"/>
        <item sd="0" m="1" x="920"/>
        <item sd="0" x="168"/>
        <item sd="0" m="1" x="818"/>
        <item sd="0" m="1" x="811"/>
        <item sd="0" x="272"/>
        <item sd="0" x="51"/>
        <item sd="0" x="190"/>
        <item sd="0" x="50"/>
        <item sd="0" x="79"/>
        <item sd="0" x="32"/>
        <item sd="0" m="1" x="1008"/>
        <item sd="0" x="188"/>
        <item sd="0" x="110"/>
        <item sd="0" m="1" x="1027"/>
        <item sd="0" m="1" x="1024"/>
        <item sd="0" m="1" x="930"/>
        <item sd="0" m="1" x="876"/>
        <item sd="0" m="1" x="925"/>
        <item sd="0" m="1" x="897"/>
        <item sd="0" x="226"/>
        <item sd="0" x="57"/>
        <item sd="0" m="1" x="928"/>
        <item sd="0" x="340"/>
        <item sd="0" x="265"/>
        <item sd="0" x="294"/>
        <item sd="0" m="1" x="955"/>
        <item sd="0" x="62"/>
        <item sd="0" x="295"/>
        <item sd="0" x="3"/>
        <item sd="0" x="151"/>
        <item sd="0" x="210"/>
        <item sd="0" x="54"/>
        <item sd="0" m="1" x="986"/>
        <item sd="0" m="1" x="969"/>
        <item sd="0" x="323"/>
        <item sd="0" m="1" x="863"/>
        <item sd="0" x="75"/>
        <item sd="0" m="1" x="892"/>
        <item sd="0" x="186"/>
        <item sd="0" x="361"/>
        <item sd="0" x="368"/>
        <item sd="0" x="327"/>
        <item sd="0" x="195"/>
        <item sd="0" m="1" x="959"/>
        <item sd="0" m="1" x="999"/>
        <item sd="0" x="123"/>
        <item sd="0" m="1" x="889"/>
        <item sd="0" x="194"/>
        <item sd="0" x="121"/>
        <item sd="0" x="53"/>
        <item sd="0" m="1" x="1016"/>
        <item sd="0" x="278"/>
        <item sd="0" x="212"/>
        <item sd="0" m="1" x="1001"/>
        <item sd="0" m="1" x="992"/>
        <item sd="0" m="1" x="1059"/>
        <item sd="0" m="1" x="845"/>
        <item sd="0" m="1" x="1053"/>
        <item sd="0" x="117"/>
        <item sd="0" x="111"/>
        <item sd="0" x="81"/>
        <item sd="0" x="7"/>
        <item sd="0" x="235"/>
        <item sd="0" x="287"/>
        <item sd="0" m="1" x="990"/>
        <item sd="0" m="1" x="1037"/>
        <item sd="0" x="2"/>
        <item sd="0" m="1" x="1052"/>
        <item sd="0" m="1" x="911"/>
        <item sd="0" x="163"/>
        <item sd="0" m="1" x="984"/>
        <item sd="0" m="1" x="857"/>
        <item sd="0" m="1" x="1060"/>
        <item sd="0" m="1" x="824"/>
        <item sd="0" m="1" x="821"/>
        <item sd="0" x="130"/>
        <item sd="0" x="88"/>
        <item sd="0" m="1" x="1055"/>
        <item sd="0" x="204"/>
        <item sd="0" x="72"/>
        <item sd="0" x="73"/>
        <item sd="0" x="28"/>
        <item sd="0" x="47"/>
        <item sd="0" x="181"/>
        <item sd="0" x="26"/>
        <item sd="0" x="86"/>
        <item sd="0" x="230"/>
        <item sd="0" m="1" x="927"/>
        <item sd="0" m="1" x="910"/>
        <item sd="0" m="1" x="946"/>
        <item sd="0" x="94"/>
        <item sd="0" x="107"/>
        <item sd="0" x="309"/>
        <item sd="0" x="38"/>
        <item sd="0" x="145"/>
        <item sd="0" x="101"/>
        <item sd="0" x="369"/>
        <item sd="0" x="10"/>
        <item sd="0" x="74"/>
        <item sd="0" x="264"/>
        <item sd="0" m="1" x="896"/>
        <item sd="0" x="178"/>
        <item sd="0" x="266"/>
        <item sd="0" x="364"/>
        <item sd="0" x="98"/>
        <item sd="0" x="165"/>
        <item sd="0" x="66"/>
        <item sd="0" x="5"/>
        <item sd="0" m="1" x="870"/>
        <item sd="0" x="359"/>
        <item sd="0" m="1" x="1050"/>
        <item sd="0" x="269"/>
        <item sd="0" x="215"/>
        <item sd="0" x="349"/>
        <item sd="0" x="283"/>
        <item sd="0" x="185"/>
        <item sd="0" x="220"/>
        <item sd="0" m="1" x="1038"/>
        <item sd="0" m="1" x="816"/>
        <item sd="0" x="4"/>
        <item sd="0" x="377"/>
        <item sd="0" x="262"/>
        <item sd="0" x="326"/>
        <item sd="0" x="173"/>
        <item sd="0" x="200"/>
        <item sd="0" m="1" x="855"/>
        <item sd="0" x="345"/>
        <item sd="0" x="30"/>
        <item sd="0" m="1" x="987"/>
        <item sd="0" x="242"/>
        <item sd="0" m="1" x="917"/>
        <item sd="0" m="1" x="825"/>
        <item sd="0" x="243"/>
        <item sd="0" m="1" x="1032"/>
        <item sd="0" m="1" x="1035"/>
        <item sd="0" x="303"/>
        <item sd="0" x="37"/>
        <item sd="0" x="357"/>
        <item sd="0" m="1" x="929"/>
        <item sd="0" m="1" x="980"/>
        <item sd="0" x="115"/>
        <item sd="0" m="1" x="1029"/>
        <item sd="0" m="1" x="836"/>
        <item sd="0" m="1" x="899"/>
        <item sd="0" x="128"/>
        <item sd="0" m="1" x="1036"/>
        <item sd="0" m="1" x="1012"/>
        <item sd="0" x="255"/>
        <item sd="0" x="199"/>
        <item sd="0" x="329"/>
        <item sd="0" x="297"/>
        <item sd="0" x="310"/>
        <item sd="0" x="83"/>
        <item sd="0" m="1" x="936"/>
        <item sd="0" m="1" x="819"/>
        <item sd="0" x="80"/>
        <item sd="0" m="1" x="888"/>
        <item sd="0" m="1" x="1025"/>
        <item sd="0" x="97"/>
        <item sd="0" x="289"/>
        <item sd="0" m="1" x="975"/>
        <item sd="0" x="116"/>
        <item sd="0" x="209"/>
        <item sd="0" x="198"/>
        <item sd="0" x="150"/>
        <item sd="0" x="136"/>
        <item sd="0" m="1" x="916"/>
        <item sd="0" x="109"/>
        <item sd="0" x="524"/>
        <item sd="0" m="1" x="895"/>
        <item sd="0" m="1" x="996"/>
        <item sd="0" x="284"/>
        <item sd="0" x="296"/>
        <item sd="0" x="211"/>
        <item sd="0" x="45"/>
        <item sd="0" m="1" x="976"/>
        <item sd="0" m="1" x="967"/>
        <item sd="0" x="155"/>
        <item sd="0" m="1" x="997"/>
        <item sd="0" x="61"/>
        <item sd="0" x="129"/>
        <item sd="0" x="105"/>
        <item sd="0" m="1" x="842"/>
        <item sd="0" x="157"/>
        <item sd="0" x="14"/>
        <item sd="0" x="43"/>
        <item sd="0" x="250"/>
        <item sd="0" x="238"/>
        <item sd="0" x="103"/>
        <item sd="0" x="70"/>
        <item sd="0" x="299"/>
        <item sd="0" x="127"/>
        <item sd="0" m="1" x="812"/>
        <item sd="0" x="193"/>
        <item sd="0" x="147"/>
        <item sd="0" m="1" x="931"/>
        <item sd="0" x="99"/>
        <item sd="0" x="344"/>
        <item sd="0" x="221"/>
        <item sd="0" m="1" x="1049"/>
        <item sd="0" m="1" x="1054"/>
        <item sd="0" x="271"/>
        <item sd="0" x="166"/>
        <item sd="0" x="286"/>
        <item sd="0" x="304"/>
        <item sd="0" m="1" x="924"/>
        <item sd="0" x="138"/>
        <item sd="0" x="41"/>
        <item sd="0" x="229"/>
        <item sd="0" m="1" x="983"/>
        <item sd="0" x="71"/>
        <item sd="0" x="64"/>
        <item sd="0" m="1" x="908"/>
        <item sd="0" m="1" x="902"/>
        <item sd="0" x="540"/>
        <item sd="0" x="44"/>
        <item sd="0" x="114"/>
        <item sd="0" x="52"/>
        <item sd="0" x="142"/>
        <item sd="0" x="82"/>
        <item sd="0" x="245"/>
        <item sd="0" x="314"/>
        <item sd="0" m="1" x="1022"/>
        <item sd="0" m="1" x="993"/>
        <item sd="0" x="308"/>
        <item sd="0" m="1" x="953"/>
        <item sd="0" m="1" x="1019"/>
        <item sd="0" x="122"/>
        <item sd="0" x="118"/>
        <item sd="0" m="1" x="973"/>
        <item sd="0" x="169"/>
        <item sd="0" x="197"/>
        <item sd="0" x="125"/>
        <item sd="0" x="203"/>
        <item sd="0" x="267"/>
        <item sd="0" x="301"/>
        <item sd="0" x="85"/>
        <item sd="0" x="25"/>
        <item sd="0" x="244"/>
        <item sd="0" x="112"/>
        <item sd="0" x="192"/>
        <item sd="0" x="302"/>
        <item sd="0" x="260"/>
        <item sd="0" x="261"/>
        <item sd="0" m="1" x="958"/>
        <item sd="0" x="328"/>
        <item sd="0" x="350"/>
        <item sd="0" x="254"/>
        <item sd="0" x="320"/>
        <item sd="0" x="241"/>
        <item sd="0" x="158"/>
        <item sd="0" m="1" x="950"/>
        <item sd="0" m="1" x="914"/>
        <item sd="0" m="1" x="1006"/>
        <item sd="0" m="1" x="820"/>
        <item sd="0" m="1" x="872"/>
        <item sd="0" x="143"/>
        <item sd="0" m="1" x="1010"/>
        <item sd="0" x="276"/>
        <item sd="0" x="298"/>
        <item sd="0" x="424"/>
        <item sd="0" x="346"/>
        <item sd="0" x="306"/>
        <item sd="0" m="1" x="1034"/>
        <item sd="0" x="321"/>
        <item sd="0" x="313"/>
        <item sd="0" x="49"/>
        <item sd="0" x="315"/>
        <item sd="0" x="59"/>
        <item sd="0" x="183"/>
        <item sd="0" x="330"/>
        <item sd="0" x="274"/>
        <item sd="0" x="311"/>
        <item sd="0" x="249"/>
        <item sd="0" m="1" x="850"/>
        <item sd="0" m="1" x="954"/>
        <item sd="0" m="1" x="1056"/>
        <item sd="0" m="1" x="909"/>
        <item sd="0" m="1" x="891"/>
        <item sd="0" m="1" x="890"/>
        <item sd="0" x="90"/>
        <item sd="0" x="202"/>
        <item sd="0" x="67"/>
        <item sd="0" m="1" x="985"/>
        <item sd="0" x="65"/>
        <item sd="0" x="247"/>
        <item sd="0" m="1" x="861"/>
        <item sd="0" x="216"/>
        <item sd="0" m="1" x="873"/>
        <item sd="0" x="141"/>
        <item sd="0" x="177"/>
        <item sd="0" x="305"/>
        <item sd="0" m="1" x="869"/>
        <item sd="0" x="347"/>
        <item sd="0" m="1" x="1048"/>
        <item sd="0" m="1" x="934"/>
        <item sd="0" x="293"/>
        <item sd="0" x="148"/>
        <item sd="0" x="354"/>
        <item sd="0" m="1" x="988"/>
        <item sd="0" x="27"/>
        <item sd="0" m="1" x="998"/>
        <item sd="0" x="68"/>
        <item sd="0" x="6"/>
        <item sd="0" x="263"/>
        <item sd="0" x="154"/>
        <item sd="0" x="164"/>
        <item sd="0" x="172"/>
        <item sd="0" x="205"/>
        <item sd="0" x="351"/>
        <item sd="0" m="1" x="875"/>
        <item sd="0" x="29"/>
        <item sd="0" m="1" x="1042"/>
        <item sd="0" x="9"/>
        <item sd="0" x="335"/>
        <item sd="0" m="1" x="938"/>
        <item sd="0" m="1" x="964"/>
        <item sd="0" m="1" x="904"/>
        <item sd="0" x="234"/>
        <item sd="0" x="162"/>
        <item sd="0" m="1" x="877"/>
        <item sd="0" m="1" x="1009"/>
        <item sd="0" m="1" x="1039"/>
        <item sd="0" m="1" x="1023"/>
        <item sd="0" x="300"/>
        <item sd="0" x="167"/>
        <item sd="0" x="76"/>
        <item sd="0" m="1" x="1002"/>
        <item sd="0" x="342"/>
        <item sd="0" x="341"/>
        <item sd="0" m="1" x="838"/>
        <item sd="0" m="1" x="900"/>
        <item sd="0" m="1" x="977"/>
        <item sd="0" m="1" x="956"/>
        <item sd="0" x="113"/>
        <item sd="0" x="251"/>
        <item sd="0" x="176"/>
        <item sd="0" x="372"/>
        <item sd="0" x="246"/>
        <item sd="0" m="1" x="826"/>
        <item sd="0" x="257"/>
        <item sd="0" x="95"/>
        <item sd="0" x="338"/>
        <item sd="0" x="36"/>
        <item sd="0" m="1" x="879"/>
        <item sd="0" x="21"/>
        <item sd="0" x="378"/>
        <item sd="0" x="381"/>
        <item sd="0" x="382"/>
        <item sd="0" x="379"/>
        <item sd="0" x="383"/>
        <item sd="0" x="380"/>
        <item sd="0" x="384"/>
        <item sd="0" x="385"/>
        <item sd="0" x="387"/>
        <item sd="0" m="1" x="859"/>
        <item sd="0" m="1" x="898"/>
        <item sd="0" x="388"/>
        <item sd="0" m="1" x="830"/>
        <item sd="0" x="389"/>
        <item sd="0" x="390"/>
        <item sd="0" x="391"/>
        <item sd="0" x="392"/>
        <item sd="0" x="393"/>
        <item sd="0" x="394"/>
        <item sd="0" x="396"/>
        <item sd="0" x="397"/>
        <item sd="0" x="398"/>
        <item sd="0" x="395"/>
        <item sd="0" x="373"/>
        <item sd="0" x="399"/>
        <item sd="0" m="1" x="846"/>
        <item sd="0" x="401"/>
        <item sd="0" x="400"/>
        <item sd="0" m="1" x="864"/>
        <item sd="0" x="402"/>
        <item sd="0" x="403"/>
        <item sd="0" x="404"/>
        <item sd="0" x="405"/>
        <item sd="0" x="406"/>
        <item sd="0" x="411"/>
        <item sd="0" m="1" x="926"/>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84"/>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66"/>
        <item sd="0" x="465"/>
        <item sd="0" x="469"/>
        <item sd="0" x="466"/>
        <item sd="0" x="467"/>
        <item sd="0" m="1" x="856"/>
        <item sd="0" x="470"/>
        <item sd="0" m="1" x="833"/>
        <item sd="0" x="472"/>
        <item sd="0" x="475"/>
        <item sd="0" x="476"/>
        <item sd="0" x="371"/>
        <item sd="0" m="1" x="937"/>
        <item sd="0" x="477"/>
        <item sd="0" x="478"/>
        <item sd="0" x="479"/>
        <item sd="0" x="473"/>
        <item sd="0" x="474"/>
        <item sd="0" x="480"/>
        <item sd="0" x="481"/>
        <item sd="0" x="482"/>
        <item sd="0" x="483"/>
        <item sd="0" x="484"/>
        <item sd="0" x="485"/>
        <item sd="0" x="486"/>
        <item sd="0" m="1" x="995"/>
        <item sd="0" x="488"/>
        <item sd="0" x="489"/>
        <item sd="0" x="487"/>
        <item sd="0" x="492"/>
        <item sd="0" x="491"/>
        <item sd="0" x="312"/>
        <item sd="0" m="1" x="978"/>
        <item sd="0" x="490"/>
        <item sd="0" x="493"/>
        <item sd="0" x="471"/>
        <item sd="0" x="494"/>
        <item sd="0" x="495"/>
        <item sd="0" m="1" x="962"/>
        <item sd="0" x="497"/>
        <item sd="0" x="499"/>
        <item sd="0" x="500"/>
        <item sd="0" x="503"/>
        <item sd="0" m="1" x="935"/>
        <item sd="0" m="1" x="871"/>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62"/>
        <item sd="0" x="547"/>
        <item sd="0" x="548"/>
        <item sd="0" x="549"/>
        <item sd="0" x="543"/>
        <item sd="0" x="544"/>
        <item sd="0" x="546"/>
        <item sd="0" x="550"/>
        <item sd="0" x="551"/>
        <item sd="0" x="545"/>
        <item sd="0" x="556"/>
        <item sd="0" x="557"/>
        <item sd="0" x="558"/>
        <item sd="0" x="559"/>
        <item sd="0" x="552"/>
        <item sd="0" x="553"/>
        <item sd="0" x="554"/>
        <item sd="0" m="1" x="912"/>
        <item sd="0" x="431"/>
        <item sd="0" x="555"/>
        <item sd="0" x="560"/>
        <item sd="0" x="561"/>
        <item sd="0" x="563"/>
        <item sd="0" x="564"/>
        <item sd="0" x="565"/>
        <item sd="0" m="1" x="1017"/>
        <item sd="0" x="566"/>
        <item sd="0" x="567"/>
        <item sd="0" x="571"/>
        <item sd="0" x="572"/>
        <item sd="0" x="573"/>
        <item sd="0" x="574"/>
        <item sd="0" x="568"/>
        <item sd="0" x="569"/>
        <item sd="0" x="575"/>
        <item sd="0" x="570"/>
        <item sd="0" m="1" x="933"/>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86"/>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52"/>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07"/>
        <item x="683"/>
        <item x="687"/>
        <item x="689"/>
        <item x="685"/>
        <item x="686"/>
        <item x="691"/>
        <item x="684"/>
        <item x="692"/>
        <item x="693"/>
        <item x="694"/>
        <item x="695"/>
        <item x="696"/>
        <item m="1" x="860"/>
        <item x="698"/>
        <item x="699"/>
        <item x="697"/>
        <item x="701"/>
        <item x="702"/>
        <item m="1" x="982"/>
        <item x="705"/>
        <item m="1" x="808"/>
        <item x="703"/>
        <item x="704"/>
        <item x="706"/>
        <item x="707"/>
        <item x="720"/>
        <item x="708"/>
        <item x="709"/>
        <item x="710"/>
        <item x="711"/>
        <item x="712"/>
        <item x="713"/>
        <item x="714"/>
        <item x="715"/>
        <item x="716"/>
        <item x="717"/>
        <item x="718"/>
        <item x="719"/>
        <item x="721"/>
        <item x="722"/>
        <item x="723"/>
        <item x="724"/>
        <item x="725"/>
        <item m="1" x="885"/>
        <item x="726"/>
        <item x="727"/>
        <item x="730"/>
        <item m="1" x="1057"/>
        <item m="1" x="849"/>
        <item x="731"/>
        <item x="728"/>
        <item x="334"/>
        <item x="729"/>
        <item x="732"/>
        <item x="733"/>
        <item x="734"/>
        <item x="735"/>
        <item x="736"/>
        <item x="737"/>
        <item x="738"/>
        <item x="794"/>
        <item x="739"/>
        <item x="740"/>
        <item x="741"/>
        <item x="742"/>
        <item x="787"/>
        <item x="743"/>
        <item x="744"/>
        <item x="745"/>
        <item x="746"/>
        <item x="747"/>
        <item x="748"/>
        <item m="1" x="868"/>
        <item x="749"/>
        <item x="756"/>
        <item x="750"/>
        <item x="751"/>
        <item m="1" x="941"/>
        <item x="752"/>
        <item x="753"/>
        <item x="754"/>
        <item x="755"/>
        <item x="757"/>
        <item x="594"/>
        <item x="758"/>
        <item x="759"/>
        <item x="760"/>
        <item x="761"/>
        <item x="762"/>
        <item x="763"/>
        <item x="764"/>
        <item x="765"/>
        <item x="766"/>
        <item x="767"/>
        <item x="768"/>
        <item m="1" x="809"/>
        <item x="770"/>
        <item x="771"/>
        <item x="772"/>
        <item x="773"/>
        <item x="769"/>
        <item x="774"/>
        <item x="775"/>
        <item x="776"/>
        <item x="777"/>
        <item x="778"/>
        <item x="779"/>
        <item x="780"/>
        <item x="781"/>
        <item x="783"/>
        <item x="784"/>
        <item x="785"/>
        <item x="786"/>
        <item x="788"/>
        <item x="789"/>
        <item x="790"/>
        <item x="791"/>
        <item x="792"/>
        <item x="793"/>
        <item x="795"/>
        <item x="796"/>
        <item x="797"/>
        <item x="798"/>
        <item x="799"/>
        <item x="800"/>
        <item x="801"/>
        <item x="802"/>
        <item x="806"/>
        <item x="803"/>
        <item x="804"/>
        <item x="805"/>
        <item t="default" sd="0"/>
      </items>
    </pivotField>
    <pivotField axis="axisPage" showAll="0">
      <items count="972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696"/>
        <item x="9697"/>
        <item x="9698"/>
        <item x="9708"/>
        <item x="9709"/>
        <item x="9710"/>
        <item x="9711"/>
        <item x="9712"/>
        <item x="9713"/>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14"/>
        <item x="9715"/>
        <item x="9716"/>
        <item x="9717"/>
        <item x="9612"/>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99"/>
        <item x="9700"/>
        <item x="9701"/>
        <item x="9702"/>
        <item x="9703"/>
        <item x="9704"/>
        <item x="9705"/>
        <item x="9718"/>
        <item x="9674"/>
        <item x="9675"/>
        <item x="9676"/>
        <item x="9677"/>
        <item x="9678"/>
        <item x="9679"/>
        <item x="9680"/>
        <item x="9681"/>
        <item x="9682"/>
        <item x="9683"/>
        <item x="9684"/>
        <item x="9685"/>
        <item x="9686"/>
        <item x="9706"/>
        <item x="9719"/>
        <item x="9687"/>
        <item x="9688"/>
        <item x="9689"/>
        <item x="9690"/>
        <item x="9691"/>
        <item x="9692"/>
        <item x="9693"/>
        <item x="9694"/>
        <item x="9695"/>
        <item x="9707"/>
        <item t="default"/>
      </items>
    </pivotField>
    <pivotField dataField="1" showAll="0"/>
    <pivotField dataField="1" showAll="0"/>
    <pivotField dataField="1" showAll="0"/>
    <pivotField axis="axisPage" multipleItemSelectionAllowed="1" showAll="0">
      <items count="149">
        <item m="1" x="130"/>
        <item m="1" x="116"/>
        <item m="1" x="115"/>
        <item m="1" x="134"/>
        <item m="1" x="146"/>
        <item m="1" x="113"/>
        <item m="1" x="147"/>
        <item m="1" x="118"/>
        <item m="1" x="127"/>
        <item m="1" x="124"/>
        <item m="1" x="129"/>
        <item m="1" x="131"/>
        <item x="8"/>
        <item x="20"/>
        <item x="32"/>
        <item x="1"/>
        <item x="12"/>
        <item x="24"/>
        <item x="37"/>
        <item x="4"/>
        <item x="16"/>
        <item x="28"/>
        <item x="41"/>
        <item x="6"/>
        <item x="18"/>
        <item x="30"/>
        <item x="5"/>
        <item x="17"/>
        <item x="29"/>
        <item m="1" x="142"/>
        <item x="11"/>
        <item x="23"/>
        <item x="35"/>
        <item x="0"/>
        <item x="10"/>
        <item x="22"/>
        <item x="34"/>
        <item x="7"/>
        <item x="19"/>
        <item x="31"/>
        <item x="9"/>
        <item x="21"/>
        <item x="33"/>
        <item x="3"/>
        <item x="15"/>
        <item x="27"/>
        <item x="40"/>
        <item m="1" x="121"/>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2"/>
        <item m="1" x="125"/>
        <item m="1" x="128"/>
        <item m="1" x="132"/>
        <item m="1" x="135"/>
        <item m="1" x="137"/>
        <item m="1" x="136"/>
        <item m="1" x="138"/>
        <item m="1" x="140"/>
        <item m="1" x="143"/>
        <item m="1" x="144"/>
        <item m="1" x="114"/>
        <item m="1" x="117"/>
        <item m="1" x="120"/>
        <item m="1" x="123"/>
        <item x="83"/>
        <item x="84"/>
        <item x="85"/>
        <item x="86"/>
        <item x="87"/>
        <item x="88"/>
        <item x="89"/>
        <item x="90"/>
        <item x="92"/>
        <item x="93"/>
        <item x="91"/>
        <item x="95"/>
        <item x="96"/>
        <item x="97"/>
        <item x="106"/>
        <item x="98"/>
        <item x="99"/>
        <item x="100"/>
        <item x="101"/>
        <item x="102"/>
        <item x="103"/>
        <item x="104"/>
        <item x="105"/>
        <item x="107"/>
        <item x="108"/>
        <item m="1" x="139"/>
        <item m="1" x="126"/>
        <item m="1" x="145"/>
        <item m="1" x="133"/>
        <item m="1" x="119"/>
        <item m="1" x="141"/>
        <item x="109"/>
        <item x="110"/>
        <item x="111"/>
        <item x="112"/>
        <item t="default"/>
      </items>
    </pivotField>
  </pivotFields>
  <rowFields count="2">
    <field x="1"/>
    <field x="2"/>
  </rowFields>
  <rowItems count="105">
    <i>
      <x/>
    </i>
    <i>
      <x v="1"/>
    </i>
    <i>
      <x v="2"/>
    </i>
    <i>
      <x v="3"/>
    </i>
    <i>
      <x v="4"/>
    </i>
    <i>
      <x v="6"/>
    </i>
    <i>
      <x v="7"/>
    </i>
    <i>
      <x v="8"/>
    </i>
    <i>
      <x v="9"/>
    </i>
    <i>
      <x v="10"/>
    </i>
    <i>
      <x v="11"/>
    </i>
    <i>
      <x v="12"/>
    </i>
    <i>
      <x v="13"/>
    </i>
    <i>
      <x v="14"/>
    </i>
    <i>
      <x v="15"/>
    </i>
    <i>
      <x v="16"/>
    </i>
    <i>
      <x v="17"/>
    </i>
    <i>
      <x v="18"/>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1"/>
    </i>
    <i>
      <x v="52"/>
    </i>
    <i>
      <x v="53"/>
    </i>
    <i>
      <x v="54"/>
    </i>
    <i>
      <x v="55"/>
    </i>
    <i>
      <x v="56"/>
    </i>
    <i>
      <x v="57"/>
    </i>
    <i>
      <x v="58"/>
    </i>
    <i>
      <x v="59"/>
    </i>
    <i>
      <x v="60"/>
    </i>
    <i>
      <x v="61"/>
    </i>
    <i>
      <x v="62"/>
    </i>
    <i>
      <x v="63"/>
    </i>
    <i>
      <x v="65"/>
    </i>
    <i>
      <x v="67"/>
    </i>
    <i>
      <x v="68"/>
    </i>
    <i>
      <x v="69"/>
    </i>
    <i>
      <x v="70"/>
    </i>
    <i>
      <x v="71"/>
    </i>
    <i>
      <x v="72"/>
    </i>
    <i>
      <x v="73"/>
    </i>
    <i>
      <x v="74"/>
    </i>
    <i>
      <x v="75"/>
    </i>
    <i>
      <x v="82"/>
    </i>
    <i>
      <x v="95"/>
    </i>
    <i>
      <x v="99"/>
    </i>
    <i>
      <x v="101"/>
    </i>
    <i>
      <x v="114"/>
    </i>
    <i>
      <x v="116"/>
    </i>
    <i>
      <x v="130"/>
    </i>
    <i>
      <x v="132"/>
    </i>
    <i>
      <x v="134"/>
    </i>
    <i>
      <x v="137"/>
    </i>
    <i>
      <x v="139"/>
    </i>
    <i>
      <x v="150"/>
    </i>
    <i>
      <x v="156"/>
    </i>
    <i>
      <x v="168"/>
    </i>
    <i>
      <x v="180"/>
    </i>
    <i>
      <x v="182"/>
    </i>
    <i>
      <x v="183"/>
    </i>
    <i>
      <x v="184"/>
    </i>
    <i>
      <x v="185"/>
    </i>
    <i>
      <x v="188"/>
    </i>
    <i>
      <x v="193"/>
    </i>
    <i>
      <x v="194"/>
    </i>
    <i>
      <x v="195"/>
    </i>
    <i>
      <x v="197"/>
    </i>
    <i>
      <x v="199"/>
    </i>
    <i>
      <x v="200"/>
    </i>
    <i>
      <x v="203"/>
    </i>
    <i>
      <x v="213"/>
    </i>
    <i>
      <x v="217"/>
    </i>
    <i>
      <x v="222"/>
    </i>
    <i>
      <x v="228"/>
    </i>
    <i>
      <x v="231"/>
    </i>
    <i>
      <x v="23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15">
    <format dxfId="679">
      <pivotArea type="all" dataOnly="0" outline="0" fieldPosition="0"/>
    </format>
    <format dxfId="678">
      <pivotArea outline="0" collapsedLevelsAreSubtotals="1" fieldPosition="0"/>
    </format>
    <format dxfId="677">
      <pivotArea dataOnly="0" labelOnly="1" outline="0" fieldPosition="0">
        <references count="1">
          <reference field="4294967294" count="3">
            <x v="0"/>
            <x v="1"/>
            <x v="2"/>
          </reference>
        </references>
      </pivotArea>
    </format>
    <format dxfId="676">
      <pivotArea type="all" dataOnly="0" outline="0" fieldPosition="0"/>
    </format>
    <format dxfId="675">
      <pivotArea outline="0" collapsedLevelsAreSubtotals="1" fieldPosition="0"/>
    </format>
    <format dxfId="674">
      <pivotArea field="1" type="button" dataOnly="0" labelOnly="1" outline="0" axis="axisRow" fieldPosition="0"/>
    </format>
    <format dxfId="673">
      <pivotArea dataOnly="0" labelOnly="1" fieldPosition="0">
        <references count="1">
          <reference field="1" count="49">
            <x v="57"/>
            <x v="58"/>
            <x v="74"/>
            <x v="75"/>
            <x v="76"/>
            <x v="77"/>
            <x v="78"/>
            <x v="79"/>
            <x v="80"/>
            <x v="81"/>
            <x v="82"/>
            <x v="83"/>
            <x v="84"/>
            <x v="85"/>
            <x v="87"/>
            <x v="88"/>
            <x v="89"/>
            <x v="90"/>
            <x v="91"/>
            <x v="92"/>
            <x v="102"/>
            <x v="103"/>
            <x v="104"/>
            <x v="105"/>
            <x v="106"/>
            <x v="107"/>
            <x v="108"/>
            <x v="109"/>
            <x v="110"/>
            <x v="111"/>
            <x v="112"/>
            <x v="113"/>
            <x v="114"/>
            <x v="115"/>
            <x v="116"/>
            <x v="117"/>
            <x v="118"/>
            <x v="119"/>
            <x v="120"/>
            <x v="121"/>
            <x v="122"/>
            <x v="123"/>
            <x v="124"/>
            <x v="155"/>
            <x v="156"/>
            <x v="189"/>
            <x v="190"/>
            <x v="191"/>
            <x v="193"/>
          </reference>
        </references>
      </pivotArea>
    </format>
    <format dxfId="672">
      <pivotArea dataOnly="0" labelOnly="1" fieldPosition="0">
        <references count="1">
          <reference field="1" count="47">
            <x v="47"/>
            <x v="54"/>
            <x v="55"/>
            <x v="69"/>
            <x v="86"/>
            <x v="93"/>
            <x v="94"/>
            <x v="95"/>
            <x v="96"/>
            <x v="97"/>
            <x v="98"/>
            <x v="99"/>
            <x v="100"/>
            <x v="101"/>
            <x v="125"/>
            <x v="126"/>
            <x v="127"/>
            <x v="128"/>
            <x v="129"/>
            <x v="130"/>
            <x v="131"/>
            <x v="132"/>
            <x v="133"/>
            <x v="134"/>
            <x v="135"/>
            <x v="136"/>
            <x v="137"/>
            <x v="138"/>
            <x v="139"/>
            <x v="140"/>
            <x v="141"/>
            <x v="142"/>
            <x v="143"/>
            <x v="144"/>
            <x v="145"/>
            <x v="146"/>
            <x v="147"/>
            <x v="148"/>
            <x v="149"/>
            <x v="150"/>
            <x v="151"/>
            <x v="152"/>
            <x v="153"/>
            <x v="154"/>
            <x v="192"/>
            <x v="195"/>
            <x v="197"/>
          </reference>
        </references>
      </pivotArea>
    </format>
    <format dxfId="671">
      <pivotArea dataOnly="0" labelOnly="1" grandRow="1" outline="0" fieldPosition="0"/>
    </format>
    <format dxfId="670">
      <pivotArea dataOnly="0" labelOnly="1" outline="0" fieldPosition="0">
        <references count="1">
          <reference field="4294967294" count="3">
            <x v="0"/>
            <x v="1"/>
            <x v="2"/>
          </reference>
        </references>
      </pivotArea>
    </format>
    <format dxfId="669">
      <pivotArea type="all" dataOnly="0" outline="0" fieldPosition="0"/>
    </format>
    <format dxfId="668">
      <pivotArea outline="0" collapsedLevelsAreSubtotals="1" fieldPosition="0"/>
    </format>
    <format dxfId="667">
      <pivotArea field="1" type="button" dataOnly="0" labelOnly="1" outline="0" axis="axisRow" fieldPosition="0"/>
    </format>
    <format dxfId="666">
      <pivotArea dataOnly="0" labelOnly="1" fieldPosition="0">
        <references count="1">
          <reference field="1" count="49">
            <x v="57"/>
            <x v="58"/>
            <x v="74"/>
            <x v="75"/>
            <x v="76"/>
            <x v="77"/>
            <x v="78"/>
            <x v="79"/>
            <x v="80"/>
            <x v="81"/>
            <x v="82"/>
            <x v="83"/>
            <x v="84"/>
            <x v="85"/>
            <x v="87"/>
            <x v="88"/>
            <x v="89"/>
            <x v="90"/>
            <x v="91"/>
            <x v="92"/>
            <x v="102"/>
            <x v="103"/>
            <x v="104"/>
            <x v="105"/>
            <x v="106"/>
            <x v="107"/>
            <x v="108"/>
            <x v="109"/>
            <x v="110"/>
            <x v="111"/>
            <x v="112"/>
            <x v="113"/>
            <x v="114"/>
            <x v="115"/>
            <x v="116"/>
            <x v="117"/>
            <x v="118"/>
            <x v="119"/>
            <x v="120"/>
            <x v="121"/>
            <x v="122"/>
            <x v="123"/>
            <x v="124"/>
            <x v="155"/>
            <x v="156"/>
            <x v="189"/>
            <x v="190"/>
            <x v="191"/>
            <x v="193"/>
          </reference>
        </references>
      </pivotArea>
    </format>
    <format dxfId="665">
      <pivotArea dataOnly="0" labelOnly="1" fieldPosition="0">
        <references count="1">
          <reference field="1" count="47">
            <x v="47"/>
            <x v="54"/>
            <x v="55"/>
            <x v="69"/>
            <x v="86"/>
            <x v="93"/>
            <x v="94"/>
            <x v="95"/>
            <x v="96"/>
            <x v="97"/>
            <x v="98"/>
            <x v="99"/>
            <x v="100"/>
            <x v="101"/>
            <x v="125"/>
            <x v="126"/>
            <x v="127"/>
            <x v="128"/>
            <x v="129"/>
            <x v="130"/>
            <x v="131"/>
            <x v="132"/>
            <x v="133"/>
            <x v="134"/>
            <x v="135"/>
            <x v="136"/>
            <x v="137"/>
            <x v="138"/>
            <x v="139"/>
            <x v="140"/>
            <x v="141"/>
            <x v="142"/>
            <x v="143"/>
            <x v="144"/>
            <x v="145"/>
            <x v="146"/>
            <x v="147"/>
            <x v="148"/>
            <x v="149"/>
            <x v="150"/>
            <x v="151"/>
            <x v="152"/>
            <x v="153"/>
            <x v="154"/>
            <x v="192"/>
            <x v="195"/>
            <x v="197"/>
          </reference>
        </references>
      </pivotArea>
    </format>
    <format dxfId="664">
      <pivotArea dataOnly="0" labelOnly="1" grandRow="1" outline="0" fieldPosition="0"/>
    </format>
    <format dxfId="663">
      <pivotArea dataOnly="0" labelOnly="1" outline="0" fieldPosition="0">
        <references count="1">
          <reference field="4294967294" count="3">
            <x v="0"/>
            <x v="1"/>
            <x v="2"/>
          </reference>
        </references>
      </pivotArea>
    </format>
    <format dxfId="662">
      <pivotArea type="all" dataOnly="0" outline="0" fieldPosition="0"/>
    </format>
    <format dxfId="661">
      <pivotArea field="1" type="button" dataOnly="0" labelOnly="1" outline="0" axis="axisRow" fieldPosition="0"/>
    </format>
    <format dxfId="660">
      <pivotArea dataOnly="0" labelOnly="1" fieldPosition="0">
        <references count="1">
          <reference field="1" count="49">
            <x v="57"/>
            <x v="58"/>
            <x v="74"/>
            <x v="75"/>
            <x v="76"/>
            <x v="77"/>
            <x v="78"/>
            <x v="79"/>
            <x v="80"/>
            <x v="81"/>
            <x v="82"/>
            <x v="83"/>
            <x v="84"/>
            <x v="85"/>
            <x v="87"/>
            <x v="88"/>
            <x v="89"/>
            <x v="90"/>
            <x v="91"/>
            <x v="92"/>
            <x v="102"/>
            <x v="103"/>
            <x v="104"/>
            <x v="105"/>
            <x v="106"/>
            <x v="107"/>
            <x v="108"/>
            <x v="109"/>
            <x v="110"/>
            <x v="111"/>
            <x v="112"/>
            <x v="113"/>
            <x v="114"/>
            <x v="115"/>
            <x v="116"/>
            <x v="117"/>
            <x v="118"/>
            <x v="119"/>
            <x v="120"/>
            <x v="121"/>
            <x v="122"/>
            <x v="123"/>
            <x v="124"/>
            <x v="155"/>
            <x v="156"/>
            <x v="189"/>
            <x v="190"/>
            <x v="191"/>
            <x v="193"/>
          </reference>
        </references>
      </pivotArea>
    </format>
    <format dxfId="659">
      <pivotArea dataOnly="0" labelOnly="1" fieldPosition="0">
        <references count="1">
          <reference field="1" count="47">
            <x v="47"/>
            <x v="54"/>
            <x v="55"/>
            <x v="69"/>
            <x v="86"/>
            <x v="93"/>
            <x v="94"/>
            <x v="95"/>
            <x v="96"/>
            <x v="97"/>
            <x v="98"/>
            <x v="99"/>
            <x v="100"/>
            <x v="101"/>
            <x v="125"/>
            <x v="126"/>
            <x v="127"/>
            <x v="128"/>
            <x v="129"/>
            <x v="130"/>
            <x v="131"/>
            <x v="132"/>
            <x v="133"/>
            <x v="134"/>
            <x v="135"/>
            <x v="136"/>
            <x v="137"/>
            <x v="138"/>
            <x v="139"/>
            <x v="140"/>
            <x v="141"/>
            <x v="142"/>
            <x v="143"/>
            <x v="144"/>
            <x v="145"/>
            <x v="146"/>
            <x v="147"/>
            <x v="148"/>
            <x v="149"/>
            <x v="150"/>
            <x v="151"/>
            <x v="152"/>
            <x v="153"/>
            <x v="154"/>
            <x v="192"/>
            <x v="195"/>
            <x v="197"/>
          </reference>
        </references>
      </pivotArea>
    </format>
    <format dxfId="658">
      <pivotArea dataOnly="0" labelOnly="1" outline="0" fieldPosition="0">
        <references count="1">
          <reference field="4294967294" count="3">
            <x v="0"/>
            <x v="1"/>
            <x v="2"/>
          </reference>
        </references>
      </pivotArea>
    </format>
    <format dxfId="657">
      <pivotArea dataOnly="0" labelOnly="1" outline="0" fieldPosition="0">
        <references count="1">
          <reference field="4294967294" count="1">
            <x v="2"/>
          </reference>
        </references>
      </pivotArea>
    </format>
    <format dxfId="656">
      <pivotArea dataOnly="0" labelOnly="1" outline="0" fieldPosition="0">
        <references count="1">
          <reference field="4294967294" count="1">
            <x v="2"/>
          </reference>
        </references>
      </pivotArea>
    </format>
    <format dxfId="655">
      <pivotArea dataOnly="0" labelOnly="1" outline="0" fieldPosition="0">
        <references count="1">
          <reference field="4294967294" count="2">
            <x v="0"/>
            <x v="1"/>
          </reference>
        </references>
      </pivotArea>
    </format>
    <format dxfId="654">
      <pivotArea dataOnly="0" labelOnly="1" outline="0" fieldPosition="0">
        <references count="1">
          <reference field="4294967294" count="2">
            <x v="0"/>
            <x v="1"/>
          </reference>
        </references>
      </pivotArea>
    </format>
    <format dxfId="653">
      <pivotArea dataOnly="0" labelOnly="1" outline="0" fieldPosition="0">
        <references count="1">
          <reference field="4294967294" count="2">
            <x v="0"/>
            <x v="1"/>
          </reference>
        </references>
      </pivotArea>
    </format>
    <format dxfId="652">
      <pivotArea dataOnly="0" labelOnly="1" outline="0" fieldPosition="0">
        <references count="1">
          <reference field="4294967294" count="2">
            <x v="0"/>
            <x v="1"/>
          </reference>
        </references>
      </pivotArea>
    </format>
    <format dxfId="651">
      <pivotArea field="1" type="button" dataOnly="0" labelOnly="1" outline="0" axis="axisRow" fieldPosition="0"/>
    </format>
    <format dxfId="650">
      <pivotArea field="1" type="button" dataOnly="0" labelOnly="1" outline="0" axis="axisRow" fieldPosition="0"/>
    </format>
    <format dxfId="649">
      <pivotArea field="1" type="button" dataOnly="0" labelOnly="1" outline="0" axis="axisRow" fieldPosition="0"/>
    </format>
    <format dxfId="648">
      <pivotArea dataOnly="0" labelOnly="1" outline="0" fieldPosition="0">
        <references count="1">
          <reference field="4294967294" count="3">
            <x v="0"/>
            <x v="1"/>
            <x v="2"/>
          </reference>
        </references>
      </pivotArea>
    </format>
    <format dxfId="647">
      <pivotArea field="1" type="button" dataOnly="0" labelOnly="1" outline="0" axis="axisRow" fieldPosition="0"/>
    </format>
    <format dxfId="646">
      <pivotArea dataOnly="0" labelOnly="1" outline="0" fieldPosition="0">
        <references count="1">
          <reference field="4294967294" count="3">
            <x v="0"/>
            <x v="1"/>
            <x v="2"/>
          </reference>
        </references>
      </pivotArea>
    </format>
    <format dxfId="645">
      <pivotArea dataOnly="0" labelOnly="1" fieldPosition="0">
        <references count="1">
          <reference field="1" count="49">
            <x v="57"/>
            <x v="58"/>
            <x v="74"/>
            <x v="75"/>
            <x v="76"/>
            <x v="77"/>
            <x v="78"/>
            <x v="79"/>
            <x v="80"/>
            <x v="81"/>
            <x v="82"/>
            <x v="83"/>
            <x v="84"/>
            <x v="85"/>
            <x v="87"/>
            <x v="88"/>
            <x v="89"/>
            <x v="90"/>
            <x v="91"/>
            <x v="92"/>
            <x v="102"/>
            <x v="103"/>
            <x v="104"/>
            <x v="105"/>
            <x v="106"/>
            <x v="107"/>
            <x v="108"/>
            <x v="109"/>
            <x v="110"/>
            <x v="111"/>
            <x v="112"/>
            <x v="113"/>
            <x v="114"/>
            <x v="115"/>
            <x v="116"/>
            <x v="117"/>
            <x v="118"/>
            <x v="119"/>
            <x v="120"/>
            <x v="121"/>
            <x v="122"/>
            <x v="123"/>
            <x v="124"/>
            <x v="155"/>
            <x v="156"/>
            <x v="189"/>
            <x v="190"/>
            <x v="191"/>
            <x v="193"/>
          </reference>
        </references>
      </pivotArea>
    </format>
    <format dxfId="644">
      <pivotArea dataOnly="0" labelOnly="1" fieldPosition="0">
        <references count="1">
          <reference field="1" count="47">
            <x v="47"/>
            <x v="54"/>
            <x v="55"/>
            <x v="69"/>
            <x v="86"/>
            <x v="93"/>
            <x v="94"/>
            <x v="95"/>
            <x v="96"/>
            <x v="97"/>
            <x v="98"/>
            <x v="99"/>
            <x v="100"/>
            <x v="101"/>
            <x v="125"/>
            <x v="126"/>
            <x v="127"/>
            <x v="128"/>
            <x v="129"/>
            <x v="130"/>
            <x v="131"/>
            <x v="132"/>
            <x v="133"/>
            <x v="134"/>
            <x v="135"/>
            <x v="136"/>
            <x v="137"/>
            <x v="138"/>
            <x v="139"/>
            <x v="140"/>
            <x v="141"/>
            <x v="142"/>
            <x v="143"/>
            <x v="144"/>
            <x v="145"/>
            <x v="146"/>
            <x v="147"/>
            <x v="148"/>
            <x v="149"/>
            <x v="150"/>
            <x v="151"/>
            <x v="152"/>
            <x v="153"/>
            <x v="154"/>
            <x v="192"/>
            <x v="195"/>
            <x v="197"/>
          </reference>
        </references>
      </pivotArea>
    </format>
    <format dxfId="643">
      <pivotArea collapsedLevelsAreSubtotals="1" fieldPosition="0">
        <references count="1">
          <reference field="1" count="1">
            <x v="102"/>
          </reference>
        </references>
      </pivotArea>
    </format>
    <format dxfId="642">
      <pivotArea collapsedLevelsAreSubtotals="1" fieldPosition="0">
        <references count="1">
          <reference field="1" count="1">
            <x v="103"/>
          </reference>
        </references>
      </pivotArea>
    </format>
    <format dxfId="641">
      <pivotArea collapsedLevelsAreSubtotals="1" fieldPosition="0">
        <references count="1">
          <reference field="1" count="1">
            <x v="104"/>
          </reference>
        </references>
      </pivotArea>
    </format>
    <format dxfId="640">
      <pivotArea collapsedLevelsAreSubtotals="1" fieldPosition="0">
        <references count="1">
          <reference field="1" count="1">
            <x v="105"/>
          </reference>
        </references>
      </pivotArea>
    </format>
    <format dxfId="639">
      <pivotArea collapsedLevelsAreSubtotals="1" fieldPosition="0">
        <references count="1">
          <reference field="1" count="1">
            <x v="106"/>
          </reference>
        </references>
      </pivotArea>
    </format>
    <format dxfId="638">
      <pivotArea collapsedLevelsAreSubtotals="1" fieldPosition="0">
        <references count="1">
          <reference field="1" count="1">
            <x v="107"/>
          </reference>
        </references>
      </pivotArea>
    </format>
    <format dxfId="637">
      <pivotArea collapsedLevelsAreSubtotals="1" fieldPosition="0">
        <references count="1">
          <reference field="1" count="1">
            <x v="108"/>
          </reference>
        </references>
      </pivotArea>
    </format>
    <format dxfId="636">
      <pivotArea collapsedLevelsAreSubtotals="1" fieldPosition="0">
        <references count="1">
          <reference field="1" count="1">
            <x v="109"/>
          </reference>
        </references>
      </pivotArea>
    </format>
    <format dxfId="635">
      <pivotArea collapsedLevelsAreSubtotals="1" fieldPosition="0">
        <references count="1">
          <reference field="1" count="1">
            <x v="110"/>
          </reference>
        </references>
      </pivotArea>
    </format>
    <format dxfId="634">
      <pivotArea collapsedLevelsAreSubtotals="1" fieldPosition="0">
        <references count="1">
          <reference field="1" count="1">
            <x v="111"/>
          </reference>
        </references>
      </pivotArea>
    </format>
    <format dxfId="633">
      <pivotArea collapsedLevelsAreSubtotals="1" fieldPosition="0">
        <references count="1">
          <reference field="1" count="1">
            <x v="112"/>
          </reference>
        </references>
      </pivotArea>
    </format>
    <format dxfId="632">
      <pivotArea collapsedLevelsAreSubtotals="1" fieldPosition="0">
        <references count="1">
          <reference field="1" count="1">
            <x v="113"/>
          </reference>
        </references>
      </pivotArea>
    </format>
    <format dxfId="631">
      <pivotArea collapsedLevelsAreSubtotals="1" fieldPosition="0">
        <references count="1">
          <reference field="1" count="1">
            <x v="114"/>
          </reference>
        </references>
      </pivotArea>
    </format>
    <format dxfId="630">
      <pivotArea collapsedLevelsAreSubtotals="1" fieldPosition="0">
        <references count="1">
          <reference field="1" count="1">
            <x v="115"/>
          </reference>
        </references>
      </pivotArea>
    </format>
    <format dxfId="629">
      <pivotArea collapsedLevelsAreSubtotals="1" fieldPosition="0">
        <references count="1">
          <reference field="1" count="1">
            <x v="116"/>
          </reference>
        </references>
      </pivotArea>
    </format>
    <format dxfId="628">
      <pivotArea collapsedLevelsAreSubtotals="1" fieldPosition="0">
        <references count="1">
          <reference field="1" count="1">
            <x v="117"/>
          </reference>
        </references>
      </pivotArea>
    </format>
    <format dxfId="627">
      <pivotArea collapsedLevelsAreSubtotals="1" fieldPosition="0">
        <references count="1">
          <reference field="1" count="1">
            <x v="118"/>
          </reference>
        </references>
      </pivotArea>
    </format>
    <format dxfId="626">
      <pivotArea collapsedLevelsAreSubtotals="1" fieldPosition="0">
        <references count="1">
          <reference field="1" count="1">
            <x v="119"/>
          </reference>
        </references>
      </pivotArea>
    </format>
    <format dxfId="625">
      <pivotArea collapsedLevelsAreSubtotals="1" fieldPosition="0">
        <references count="1">
          <reference field="1" count="1">
            <x v="120"/>
          </reference>
        </references>
      </pivotArea>
    </format>
    <format dxfId="624">
      <pivotArea collapsedLevelsAreSubtotals="1" fieldPosition="0">
        <references count="1">
          <reference field="1" count="1">
            <x v="121"/>
          </reference>
        </references>
      </pivotArea>
    </format>
    <format dxfId="623">
      <pivotArea collapsedLevelsAreSubtotals="1" fieldPosition="0">
        <references count="1">
          <reference field="1" count="1">
            <x v="122"/>
          </reference>
        </references>
      </pivotArea>
    </format>
    <format dxfId="622">
      <pivotArea collapsedLevelsAreSubtotals="1" fieldPosition="0">
        <references count="1">
          <reference field="1" count="1">
            <x v="123"/>
          </reference>
        </references>
      </pivotArea>
    </format>
    <format dxfId="621">
      <pivotArea collapsedLevelsAreSubtotals="1" fieldPosition="0">
        <references count="1">
          <reference field="1" count="1">
            <x v="124"/>
          </reference>
        </references>
      </pivotArea>
    </format>
    <format dxfId="620">
      <pivotArea collapsedLevelsAreSubtotals="1" fieldPosition="0">
        <references count="1">
          <reference field="1" count="1">
            <x v="125"/>
          </reference>
        </references>
      </pivotArea>
    </format>
    <format dxfId="619">
      <pivotArea collapsedLevelsAreSubtotals="1" fieldPosition="0">
        <references count="1">
          <reference field="1" count="1">
            <x v="126"/>
          </reference>
        </references>
      </pivotArea>
    </format>
    <format dxfId="618">
      <pivotArea collapsedLevelsAreSubtotals="1" fieldPosition="0">
        <references count="1">
          <reference field="1" count="1">
            <x v="127"/>
          </reference>
        </references>
      </pivotArea>
    </format>
    <format dxfId="617">
      <pivotArea collapsedLevelsAreSubtotals="1" fieldPosition="0">
        <references count="1">
          <reference field="1" count="1">
            <x v="128"/>
          </reference>
        </references>
      </pivotArea>
    </format>
    <format dxfId="616">
      <pivotArea collapsedLevelsAreSubtotals="1" fieldPosition="0">
        <references count="1">
          <reference field="1" count="1">
            <x v="129"/>
          </reference>
        </references>
      </pivotArea>
    </format>
    <format dxfId="615">
      <pivotArea collapsedLevelsAreSubtotals="1" fieldPosition="0">
        <references count="1">
          <reference field="1" count="1">
            <x v="130"/>
          </reference>
        </references>
      </pivotArea>
    </format>
    <format dxfId="614">
      <pivotArea collapsedLevelsAreSubtotals="1" fieldPosition="0">
        <references count="1">
          <reference field="1" count="1">
            <x v="131"/>
          </reference>
        </references>
      </pivotArea>
    </format>
    <format dxfId="613">
      <pivotArea collapsedLevelsAreSubtotals="1" fieldPosition="0">
        <references count="1">
          <reference field="1" count="1">
            <x v="132"/>
          </reference>
        </references>
      </pivotArea>
    </format>
    <format dxfId="612">
      <pivotArea collapsedLevelsAreSubtotals="1" fieldPosition="0">
        <references count="1">
          <reference field="1" count="1">
            <x v="133"/>
          </reference>
        </references>
      </pivotArea>
    </format>
    <format dxfId="611">
      <pivotArea collapsedLevelsAreSubtotals="1" fieldPosition="0">
        <references count="1">
          <reference field="1" count="1">
            <x v="134"/>
          </reference>
        </references>
      </pivotArea>
    </format>
    <format dxfId="610">
      <pivotArea collapsedLevelsAreSubtotals="1" fieldPosition="0">
        <references count="1">
          <reference field="1" count="1">
            <x v="135"/>
          </reference>
        </references>
      </pivotArea>
    </format>
    <format dxfId="609">
      <pivotArea collapsedLevelsAreSubtotals="1" fieldPosition="0">
        <references count="1">
          <reference field="1" count="1">
            <x v="136"/>
          </reference>
        </references>
      </pivotArea>
    </format>
    <format dxfId="608">
      <pivotArea collapsedLevelsAreSubtotals="1" fieldPosition="0">
        <references count="1">
          <reference field="1" count="1">
            <x v="137"/>
          </reference>
        </references>
      </pivotArea>
    </format>
    <format dxfId="607">
      <pivotArea collapsedLevelsAreSubtotals="1" fieldPosition="0">
        <references count="1">
          <reference field="1" count="1">
            <x v="47"/>
          </reference>
        </references>
      </pivotArea>
    </format>
    <format dxfId="606">
      <pivotArea collapsedLevelsAreSubtotals="1" fieldPosition="0">
        <references count="1">
          <reference field="1" count="1">
            <x v="138"/>
          </reference>
        </references>
      </pivotArea>
    </format>
    <format dxfId="605">
      <pivotArea collapsedLevelsAreSubtotals="1" fieldPosition="0">
        <references count="1">
          <reference field="1" count="1">
            <x v="139"/>
          </reference>
        </references>
      </pivotArea>
    </format>
    <format dxfId="604">
      <pivotArea collapsedLevelsAreSubtotals="1" fieldPosition="0">
        <references count="1">
          <reference field="1" count="1">
            <x v="140"/>
          </reference>
        </references>
      </pivotArea>
    </format>
    <format dxfId="603">
      <pivotArea collapsedLevelsAreSubtotals="1" fieldPosition="0">
        <references count="1">
          <reference field="1" count="1">
            <x v="141"/>
          </reference>
        </references>
      </pivotArea>
    </format>
    <format dxfId="602">
      <pivotArea collapsedLevelsAreSubtotals="1" fieldPosition="0">
        <references count="1">
          <reference field="1" count="1">
            <x v="142"/>
          </reference>
        </references>
      </pivotArea>
    </format>
    <format dxfId="601">
      <pivotArea collapsedLevelsAreSubtotals="1" fieldPosition="0">
        <references count="1">
          <reference field="1" count="1">
            <x v="143"/>
          </reference>
        </references>
      </pivotArea>
    </format>
    <format dxfId="600">
      <pivotArea collapsedLevelsAreSubtotals="1" fieldPosition="0">
        <references count="1">
          <reference field="1" count="1">
            <x v="144"/>
          </reference>
        </references>
      </pivotArea>
    </format>
    <format dxfId="599">
      <pivotArea collapsedLevelsAreSubtotals="1" fieldPosition="0">
        <references count="1">
          <reference field="1" count="1">
            <x v="145"/>
          </reference>
        </references>
      </pivotArea>
    </format>
    <format dxfId="598">
      <pivotArea collapsedLevelsAreSubtotals="1" fieldPosition="0">
        <references count="1">
          <reference field="1" count="1">
            <x v="146"/>
          </reference>
        </references>
      </pivotArea>
    </format>
    <format dxfId="597">
      <pivotArea collapsedLevelsAreSubtotals="1" fieldPosition="0">
        <references count="1">
          <reference field="1" count="1">
            <x v="147"/>
          </reference>
        </references>
      </pivotArea>
    </format>
    <format dxfId="596">
      <pivotArea collapsedLevelsAreSubtotals="1" fieldPosition="0">
        <references count="1">
          <reference field="1" count="1">
            <x v="148"/>
          </reference>
        </references>
      </pivotArea>
    </format>
    <format dxfId="595">
      <pivotArea collapsedLevelsAreSubtotals="1" fieldPosition="0">
        <references count="1">
          <reference field="1" count="1">
            <x v="149"/>
          </reference>
        </references>
      </pivotArea>
    </format>
    <format dxfId="594">
      <pivotArea collapsedLevelsAreSubtotals="1" fieldPosition="0">
        <references count="1">
          <reference field="1" count="1">
            <x v="150"/>
          </reference>
        </references>
      </pivotArea>
    </format>
    <format dxfId="593">
      <pivotArea collapsedLevelsAreSubtotals="1" fieldPosition="0">
        <references count="1">
          <reference field="1" count="1">
            <x v="151"/>
          </reference>
        </references>
      </pivotArea>
    </format>
    <format dxfId="592">
      <pivotArea collapsedLevelsAreSubtotals="1" fieldPosition="0">
        <references count="1">
          <reference field="1" count="1">
            <x v="152"/>
          </reference>
        </references>
      </pivotArea>
    </format>
    <format dxfId="591">
      <pivotArea collapsedLevelsAreSubtotals="1" fieldPosition="0">
        <references count="1">
          <reference field="1" count="1">
            <x v="153"/>
          </reference>
        </references>
      </pivotArea>
    </format>
    <format dxfId="590">
      <pivotArea collapsedLevelsAreSubtotals="1" fieldPosition="0">
        <references count="1">
          <reference field="1" count="1">
            <x v="154"/>
          </reference>
        </references>
      </pivotArea>
    </format>
    <format dxfId="589">
      <pivotArea collapsedLevelsAreSubtotals="1" fieldPosition="0">
        <references count="1">
          <reference field="1" count="1">
            <x v="155"/>
          </reference>
        </references>
      </pivotArea>
    </format>
    <format dxfId="588">
      <pivotArea dataOnly="0" labelOnly="1" fieldPosition="0">
        <references count="1">
          <reference field="1" count="50">
            <x v="47"/>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reference>
        </references>
      </pivotArea>
    </format>
    <format dxfId="587">
      <pivotArea dataOnly="0" labelOnly="1" fieldPosition="0">
        <references count="1">
          <reference field="1" count="5">
            <x v="151"/>
            <x v="152"/>
            <x v="153"/>
            <x v="154"/>
            <x v="155"/>
          </reference>
        </references>
      </pivotArea>
    </format>
    <format dxfId="586">
      <pivotArea dataOnly="0" labelOnly="1" outline="0" fieldPosition="0">
        <references count="1">
          <reference field="4294967294" count="1">
            <x v="2"/>
          </reference>
        </references>
      </pivotArea>
    </format>
    <format dxfId="585">
      <pivotArea dataOnly="0" labelOnly="1" fieldPosition="0">
        <references count="1">
          <reference field="1" count="7">
            <x v="156"/>
            <x v="157"/>
            <x v="158"/>
            <x v="159"/>
            <x v="160"/>
            <x v="161"/>
            <x v="163"/>
          </reference>
        </references>
      </pivotArea>
    </format>
    <format dxfId="584">
      <pivotArea dataOnly="0" labelOnly="1" fieldPosition="0">
        <references count="1">
          <reference field="1" count="7">
            <x v="156"/>
            <x v="157"/>
            <x v="158"/>
            <x v="159"/>
            <x v="160"/>
            <x v="161"/>
            <x v="163"/>
          </reference>
        </references>
      </pivotArea>
    </format>
    <format dxfId="583">
      <pivotArea collapsedLevelsAreSubtotals="1" fieldPosition="0">
        <references count="1">
          <reference field="1" count="1">
            <x v="156"/>
          </reference>
        </references>
      </pivotArea>
    </format>
    <format dxfId="582">
      <pivotArea collapsedLevelsAreSubtotals="1" fieldPosition="0">
        <references count="1">
          <reference field="1" count="1">
            <x v="157"/>
          </reference>
        </references>
      </pivotArea>
    </format>
    <format dxfId="581">
      <pivotArea collapsedLevelsAreSubtotals="1" fieldPosition="0">
        <references count="1">
          <reference field="1" count="1">
            <x v="158"/>
          </reference>
        </references>
      </pivotArea>
    </format>
    <format dxfId="580">
      <pivotArea collapsedLevelsAreSubtotals="1" fieldPosition="0">
        <references count="1">
          <reference field="1" count="1">
            <x v="159"/>
          </reference>
        </references>
      </pivotArea>
    </format>
    <format dxfId="579">
      <pivotArea collapsedLevelsAreSubtotals="1" fieldPosition="0">
        <references count="1">
          <reference field="1" count="1">
            <x v="160"/>
          </reference>
        </references>
      </pivotArea>
    </format>
    <format dxfId="578">
      <pivotArea collapsedLevelsAreSubtotals="1" fieldPosition="0">
        <references count="1">
          <reference field="1" count="1">
            <x v="161"/>
          </reference>
        </references>
      </pivotArea>
    </format>
    <format dxfId="577">
      <pivotArea collapsedLevelsAreSubtotals="1" fieldPosition="0">
        <references count="1">
          <reference field="1" count="1">
            <x v="163"/>
          </reference>
        </references>
      </pivotArea>
    </format>
    <format dxfId="576">
      <pivotArea dataOnly="0" labelOnly="1" fieldPosition="0">
        <references count="1">
          <reference field="1" count="4">
            <x v="57"/>
            <x v="58"/>
            <x v="193"/>
            <x v="195"/>
          </reference>
        </references>
      </pivotArea>
    </format>
    <format dxfId="575">
      <pivotArea dataOnly="0" labelOnly="1" fieldPosition="0">
        <references count="1">
          <reference field="1" count="3">
            <x v="54"/>
            <x v="55"/>
            <x v="69"/>
          </reference>
        </references>
      </pivotArea>
    </format>
    <format dxfId="574">
      <pivotArea collapsedLevelsAreSubtotals="1" fieldPosition="0">
        <references count="1">
          <reference field="1" count="1">
            <x v="191"/>
          </reference>
        </references>
      </pivotArea>
    </format>
    <format dxfId="573">
      <pivotArea collapsedLevelsAreSubtotals="1" fieldPosition="0">
        <references count="1">
          <reference field="1" count="1">
            <x v="190"/>
          </reference>
        </references>
      </pivotArea>
    </format>
    <format dxfId="572">
      <pivotArea collapsedLevelsAreSubtotals="1" fieldPosition="0">
        <references count="1">
          <reference field="1" count="1">
            <x v="74"/>
          </reference>
        </references>
      </pivotArea>
    </format>
    <format dxfId="571">
      <pivotArea collapsedLevelsAreSubtotals="1" fieldPosition="0">
        <references count="1">
          <reference field="1" count="1">
            <x v="75"/>
          </reference>
        </references>
      </pivotArea>
    </format>
    <format dxfId="570">
      <pivotArea collapsedLevelsAreSubtotals="1" fieldPosition="0">
        <references count="1">
          <reference field="1" count="1">
            <x v="76"/>
          </reference>
        </references>
      </pivotArea>
    </format>
    <format dxfId="569">
      <pivotArea collapsedLevelsAreSubtotals="1" fieldPosition="0">
        <references count="1">
          <reference field="1" count="1">
            <x v="77"/>
          </reference>
        </references>
      </pivotArea>
    </format>
    <format dxfId="568">
      <pivotArea collapsedLevelsAreSubtotals="1" fieldPosition="0">
        <references count="1">
          <reference field="1" count="1">
            <x v="78"/>
          </reference>
        </references>
      </pivotArea>
    </format>
    <format dxfId="567">
      <pivotArea collapsedLevelsAreSubtotals="1" fieldPosition="0">
        <references count="1">
          <reference field="1" count="1">
            <x v="79"/>
          </reference>
        </references>
      </pivotArea>
    </format>
    <format dxfId="566">
      <pivotArea collapsedLevelsAreSubtotals="1" fieldPosition="0">
        <references count="1">
          <reference field="1" count="1">
            <x v="80"/>
          </reference>
        </references>
      </pivotArea>
    </format>
    <format dxfId="565">
      <pivotArea collapsedLevelsAreSubtotals="1" fieldPosition="0">
        <references count="1">
          <reference field="1" count="1">
            <x v="81"/>
          </reference>
        </references>
      </pivotArea>
    </format>
    <format dxfId="564">
      <pivotArea collapsedLevelsAreSubtotals="1" fieldPosition="0">
        <references count="1">
          <reference field="1" count="1">
            <x v="82"/>
          </reference>
        </references>
      </pivotArea>
    </format>
    <format dxfId="563">
      <pivotArea collapsedLevelsAreSubtotals="1" fieldPosition="0">
        <references count="1">
          <reference field="1" count="1">
            <x v="83"/>
          </reference>
        </references>
      </pivotArea>
    </format>
    <format dxfId="562">
      <pivotArea collapsedLevelsAreSubtotals="1" fieldPosition="0">
        <references count="1">
          <reference field="1" count="1">
            <x v="84"/>
          </reference>
        </references>
      </pivotArea>
    </format>
    <format dxfId="561">
      <pivotArea collapsedLevelsAreSubtotals="1" fieldPosition="0">
        <references count="1">
          <reference field="1" count="1">
            <x v="85"/>
          </reference>
        </references>
      </pivotArea>
    </format>
    <format dxfId="560">
      <pivotArea collapsedLevelsAreSubtotals="1" fieldPosition="0">
        <references count="1">
          <reference field="1" count="1">
            <x v="86"/>
          </reference>
        </references>
      </pivotArea>
    </format>
    <format dxfId="559">
      <pivotArea collapsedLevelsAreSubtotals="1" fieldPosition="0">
        <references count="1">
          <reference field="1" count="1">
            <x v="87"/>
          </reference>
        </references>
      </pivotArea>
    </format>
    <format dxfId="558">
      <pivotArea collapsedLevelsAreSubtotals="1" fieldPosition="0">
        <references count="1">
          <reference field="1" count="1">
            <x v="88"/>
          </reference>
        </references>
      </pivotArea>
    </format>
    <format dxfId="557">
      <pivotArea collapsedLevelsAreSubtotals="1" fieldPosition="0">
        <references count="1">
          <reference field="1" count="1">
            <x v="89"/>
          </reference>
        </references>
      </pivotArea>
    </format>
    <format dxfId="556">
      <pivotArea collapsedLevelsAreSubtotals="1" fieldPosition="0">
        <references count="1">
          <reference field="1" count="1">
            <x v="90"/>
          </reference>
        </references>
      </pivotArea>
    </format>
    <format dxfId="555">
      <pivotArea collapsedLevelsAreSubtotals="1" fieldPosition="0">
        <references count="1">
          <reference field="1" count="1">
            <x v="91"/>
          </reference>
        </references>
      </pivotArea>
    </format>
    <format dxfId="554">
      <pivotArea collapsedLevelsAreSubtotals="1" fieldPosition="0">
        <references count="1">
          <reference field="1" count="1">
            <x v="92"/>
          </reference>
        </references>
      </pivotArea>
    </format>
    <format dxfId="553">
      <pivotArea collapsedLevelsAreSubtotals="1" fieldPosition="0">
        <references count="1">
          <reference field="1" count="1">
            <x v="93"/>
          </reference>
        </references>
      </pivotArea>
    </format>
    <format dxfId="552">
      <pivotArea collapsedLevelsAreSubtotals="1" fieldPosition="0">
        <references count="1">
          <reference field="1" count="1">
            <x v="94"/>
          </reference>
        </references>
      </pivotArea>
    </format>
    <format dxfId="551">
      <pivotArea collapsedLevelsAreSubtotals="1" fieldPosition="0">
        <references count="1">
          <reference field="1" count="1">
            <x v="95"/>
          </reference>
        </references>
      </pivotArea>
    </format>
    <format dxfId="550">
      <pivotArea collapsedLevelsAreSubtotals="1" fieldPosition="0">
        <references count="1">
          <reference field="1" count="1">
            <x v="96"/>
          </reference>
        </references>
      </pivotArea>
    </format>
    <format dxfId="549">
      <pivotArea collapsedLevelsAreSubtotals="1" fieldPosition="0">
        <references count="1">
          <reference field="1" count="1">
            <x v="97"/>
          </reference>
        </references>
      </pivotArea>
    </format>
    <format dxfId="548">
      <pivotArea collapsedLevelsAreSubtotals="1" fieldPosition="0">
        <references count="1">
          <reference field="1" count="1">
            <x v="98"/>
          </reference>
        </references>
      </pivotArea>
    </format>
    <format dxfId="547">
      <pivotArea collapsedLevelsAreSubtotals="1" fieldPosition="0">
        <references count="1">
          <reference field="1" count="1">
            <x v="99"/>
          </reference>
        </references>
      </pivotArea>
    </format>
    <format dxfId="546">
      <pivotArea collapsedLevelsAreSubtotals="1" fieldPosition="0">
        <references count="1">
          <reference field="1" count="1">
            <x v="100"/>
          </reference>
        </references>
      </pivotArea>
    </format>
    <format dxfId="545">
      <pivotArea collapsedLevelsAreSubtotals="1" fieldPosition="0">
        <references count="1">
          <reference field="1" count="1">
            <x v="101"/>
          </reference>
        </references>
      </pivotArea>
    </format>
    <format dxfId="544">
      <pivotArea dataOnly="0" labelOnly="1" fieldPosition="0">
        <references count="1">
          <reference field="1" count="30">
            <x v="74"/>
            <x v="75"/>
            <x v="76"/>
            <x v="77"/>
            <x v="78"/>
            <x v="79"/>
            <x v="80"/>
            <x v="81"/>
            <x v="82"/>
            <x v="83"/>
            <x v="84"/>
            <x v="85"/>
            <x v="86"/>
            <x v="87"/>
            <x v="88"/>
            <x v="89"/>
            <x v="90"/>
            <x v="91"/>
            <x v="92"/>
            <x v="93"/>
            <x v="94"/>
            <x v="95"/>
            <x v="96"/>
            <x v="97"/>
            <x v="98"/>
            <x v="99"/>
            <x v="100"/>
            <x v="101"/>
            <x v="190"/>
            <x v="191"/>
          </reference>
        </references>
      </pivotArea>
    </format>
    <format dxfId="543">
      <pivotArea collapsedLevelsAreSubtotals="1" fieldPosition="0">
        <references count="2">
          <reference field="4294967294" count="2" selected="0">
            <x v="0"/>
            <x v="1"/>
          </reference>
          <reference field="1" count="1">
            <x v="164"/>
          </reference>
        </references>
      </pivotArea>
    </format>
    <format dxfId="542">
      <pivotArea collapsedLevelsAreSubtotals="1" fieldPosition="0">
        <references count="2">
          <reference field="4294967294" count="2" selected="0">
            <x v="0"/>
            <x v="1"/>
          </reference>
          <reference field="1" count="1">
            <x v="165"/>
          </reference>
        </references>
      </pivotArea>
    </format>
    <format dxfId="541">
      <pivotArea collapsedLevelsAreSubtotals="1" fieldPosition="0">
        <references count="2">
          <reference field="4294967294" count="2" selected="0">
            <x v="0"/>
            <x v="1"/>
          </reference>
          <reference field="1" count="1">
            <x v="168"/>
          </reference>
        </references>
      </pivotArea>
    </format>
    <format dxfId="540">
      <pivotArea collapsedLevelsAreSubtotals="1" fieldPosition="0">
        <references count="2">
          <reference field="4294967294" count="2" selected="0">
            <x v="0"/>
            <x v="1"/>
          </reference>
          <reference field="1" count="1">
            <x v="169"/>
          </reference>
        </references>
      </pivotArea>
    </format>
    <format dxfId="539">
      <pivotArea collapsedLevelsAreSubtotals="1" fieldPosition="0">
        <references count="2">
          <reference field="4294967294" count="2" selected="0">
            <x v="0"/>
            <x v="1"/>
          </reference>
          <reference field="1" count="1">
            <x v="170"/>
          </reference>
        </references>
      </pivotArea>
    </format>
    <format dxfId="538">
      <pivotArea collapsedLevelsAreSubtotals="1" fieldPosition="0">
        <references count="2">
          <reference field="4294967294" count="2" selected="0">
            <x v="0"/>
            <x v="1"/>
          </reference>
          <reference field="1" count="1">
            <x v="171"/>
          </reference>
        </references>
      </pivotArea>
    </format>
    <format dxfId="537">
      <pivotArea collapsedLevelsAreSubtotals="1" fieldPosition="0">
        <references count="2">
          <reference field="4294967294" count="2" selected="0">
            <x v="0"/>
            <x v="1"/>
          </reference>
          <reference field="1" count="1">
            <x v="172"/>
          </reference>
        </references>
      </pivotArea>
    </format>
    <format dxfId="536">
      <pivotArea collapsedLevelsAreSubtotals="1" fieldPosition="0">
        <references count="2">
          <reference field="4294967294" count="2" selected="0">
            <x v="0"/>
            <x v="1"/>
          </reference>
          <reference field="1" count="1">
            <x v="175"/>
          </reference>
        </references>
      </pivotArea>
    </format>
    <format dxfId="535">
      <pivotArea dataOnly="0" labelOnly="1" fieldPosition="0">
        <references count="1">
          <reference field="1" count="8">
            <x v="164"/>
            <x v="165"/>
            <x v="168"/>
            <x v="169"/>
            <x v="170"/>
            <x v="171"/>
            <x v="172"/>
            <x v="175"/>
          </reference>
        </references>
      </pivotArea>
    </format>
    <format dxfId="534">
      <pivotArea collapsedLevelsAreSubtotals="1" fieldPosition="0">
        <references count="2">
          <reference field="4294967294" count="1" selected="0">
            <x v="2"/>
          </reference>
          <reference field="1" count="1">
            <x v="164"/>
          </reference>
        </references>
      </pivotArea>
    </format>
    <format dxfId="533">
      <pivotArea collapsedLevelsAreSubtotals="1" fieldPosition="0">
        <references count="2">
          <reference field="4294967294" count="1" selected="0">
            <x v="2"/>
          </reference>
          <reference field="1" count="1">
            <x v="165"/>
          </reference>
        </references>
      </pivotArea>
    </format>
    <format dxfId="532">
      <pivotArea collapsedLevelsAreSubtotals="1" fieldPosition="0">
        <references count="2">
          <reference field="4294967294" count="1" selected="0">
            <x v="2"/>
          </reference>
          <reference field="1" count="1">
            <x v="168"/>
          </reference>
        </references>
      </pivotArea>
    </format>
    <format dxfId="531">
      <pivotArea collapsedLevelsAreSubtotals="1" fieldPosition="0">
        <references count="2">
          <reference field="4294967294" count="1" selected="0">
            <x v="2"/>
          </reference>
          <reference field="1" count="1">
            <x v="169"/>
          </reference>
        </references>
      </pivotArea>
    </format>
    <format dxfId="530">
      <pivotArea collapsedLevelsAreSubtotals="1" fieldPosition="0">
        <references count="2">
          <reference field="4294967294" count="1" selected="0">
            <x v="2"/>
          </reference>
          <reference field="1" count="1">
            <x v="170"/>
          </reference>
        </references>
      </pivotArea>
    </format>
    <format dxfId="529">
      <pivotArea collapsedLevelsAreSubtotals="1" fieldPosition="0">
        <references count="2">
          <reference field="4294967294" count="1" selected="0">
            <x v="2"/>
          </reference>
          <reference field="1" count="1">
            <x v="171"/>
          </reference>
        </references>
      </pivotArea>
    </format>
    <format dxfId="528">
      <pivotArea collapsedLevelsAreSubtotals="1" fieldPosition="0">
        <references count="2">
          <reference field="4294967294" count="1" selected="0">
            <x v="2"/>
          </reference>
          <reference field="1" count="1">
            <x v="172"/>
          </reference>
        </references>
      </pivotArea>
    </format>
    <format dxfId="527">
      <pivotArea collapsedLevelsAreSubtotals="1" fieldPosition="0">
        <references count="2">
          <reference field="4294967294" count="1" selected="0">
            <x v="2"/>
          </reference>
          <reference field="1" count="1">
            <x v="175"/>
          </reference>
        </references>
      </pivotArea>
    </format>
    <format dxfId="526">
      <pivotArea dataOnly="0" labelOnly="1" fieldPosition="0">
        <references count="1">
          <reference field="1" count="3">
            <x v="57"/>
            <x v="58"/>
            <x v="69"/>
          </reference>
        </references>
      </pivotArea>
    </format>
    <format dxfId="525">
      <pivotArea dataOnly="0" labelOnly="1" fieldPosition="0">
        <references count="1">
          <reference field="1" count="8">
            <x v="164"/>
            <x v="165"/>
            <x v="168"/>
            <x v="169"/>
            <x v="170"/>
            <x v="171"/>
            <x v="172"/>
            <x v="175"/>
          </reference>
        </references>
      </pivotArea>
    </format>
    <format dxfId="524">
      <pivotArea collapsedLevelsAreSubtotals="1" fieldPosition="0">
        <references count="1">
          <reference field="1" count="1">
            <x v="180"/>
          </reference>
        </references>
      </pivotArea>
    </format>
    <format dxfId="523">
      <pivotArea dataOnly="0" labelOnly="1" fieldPosition="0">
        <references count="1">
          <reference field="1" count="1">
            <x v="180"/>
          </reference>
        </references>
      </pivotArea>
    </format>
    <format dxfId="522">
      <pivotArea collapsedLevelsAreSubtotals="1" fieldPosition="0">
        <references count="1">
          <reference field="1" count="1">
            <x v="180"/>
          </reference>
        </references>
      </pivotArea>
    </format>
    <format dxfId="521">
      <pivotArea collapsedLevelsAreSubtotals="1" fieldPosition="0">
        <references count="1">
          <reference field="1" count="1">
            <x v="181"/>
          </reference>
        </references>
      </pivotArea>
    </format>
    <format dxfId="520">
      <pivotArea collapsedLevelsAreSubtotals="1" fieldPosition="0">
        <references count="1">
          <reference field="1" count="1">
            <x v="181"/>
          </reference>
        </references>
      </pivotArea>
    </format>
    <format dxfId="519">
      <pivotArea collapsedLevelsAreSubtotals="1" fieldPosition="0">
        <references count="1">
          <reference field="1" count="1">
            <x v="181"/>
          </reference>
        </references>
      </pivotArea>
    </format>
    <format dxfId="518">
      <pivotArea collapsedLevelsAreSubtotals="1" fieldPosition="0">
        <references count="1">
          <reference field="1" count="1">
            <x v="181"/>
          </reference>
        </references>
      </pivotArea>
    </format>
    <format dxfId="517">
      <pivotArea collapsedLevelsAreSubtotals="1" fieldPosition="0">
        <references count="1">
          <reference field="1" count="1">
            <x v="181"/>
          </reference>
        </references>
      </pivotArea>
    </format>
    <format dxfId="516">
      <pivotArea collapsedLevelsAreSubtotals="1" fieldPosition="0">
        <references count="1">
          <reference field="1" count="1">
            <x v="181"/>
          </reference>
        </references>
      </pivotArea>
    </format>
    <format dxfId="515">
      <pivotArea collapsedLevelsAreSubtotals="1" fieldPosition="0">
        <references count="1">
          <reference field="1" count="1">
            <x v="196"/>
          </reference>
        </references>
      </pivotArea>
    </format>
    <format dxfId="514">
      <pivotArea collapsedLevelsAreSubtotals="1" fieldPosition="0">
        <references count="1">
          <reference field="1" count="1">
            <x v="73"/>
          </reference>
        </references>
      </pivotArea>
    </format>
    <format dxfId="513">
      <pivotArea collapsedLevelsAreSubtotals="1" fieldPosition="0">
        <references count="1">
          <reference field="1" count="1">
            <x v="194"/>
          </reference>
        </references>
      </pivotArea>
    </format>
    <format dxfId="512">
      <pivotArea collapsedLevelsAreSubtotals="1" fieldPosition="0">
        <references count="1">
          <reference field="1" count="1">
            <x v="193"/>
          </reference>
        </references>
      </pivotArea>
    </format>
    <format dxfId="511">
      <pivotArea collapsedLevelsAreSubtotals="1" fieldPosition="0">
        <references count="1">
          <reference field="1" count="1">
            <x v="195"/>
          </reference>
        </references>
      </pivotArea>
    </format>
    <format dxfId="510">
      <pivotArea collapsedLevelsAreSubtotals="1" fieldPosition="0">
        <references count="1">
          <reference field="1" count="1">
            <x v="192"/>
          </reference>
        </references>
      </pivotArea>
    </format>
    <format dxfId="509">
      <pivotArea collapsedLevelsAreSubtotals="1" fieldPosition="0">
        <references count="1">
          <reference field="1" count="1">
            <x v="197"/>
          </reference>
        </references>
      </pivotArea>
    </format>
    <format dxfId="508">
      <pivotArea collapsedLevelsAreSubtotals="1" fieldPosition="0">
        <references count="1">
          <reference field="1" count="1">
            <x v="189"/>
          </reference>
        </references>
      </pivotArea>
    </format>
    <format dxfId="507">
      <pivotArea dataOnly="0" labelOnly="1" fieldPosition="0">
        <references count="1">
          <reference field="1" count="8">
            <x v="73"/>
            <x v="189"/>
            <x v="192"/>
            <x v="193"/>
            <x v="194"/>
            <x v="195"/>
            <x v="196"/>
            <x v="197"/>
          </reference>
        </references>
      </pivotArea>
    </format>
    <format dxfId="506">
      <pivotArea collapsedLevelsAreSubtotals="1" fieldPosition="0">
        <references count="1">
          <reference field="1" count="1">
            <x v="196"/>
          </reference>
        </references>
      </pivotArea>
    </format>
    <format dxfId="505">
      <pivotArea collapsedLevelsAreSubtotals="1" fieldPosition="0">
        <references count="1">
          <reference field="1" count="1">
            <x v="73"/>
          </reference>
        </references>
      </pivotArea>
    </format>
    <format dxfId="504">
      <pivotArea collapsedLevelsAreSubtotals="1" fieldPosition="0">
        <references count="1">
          <reference field="1" count="1">
            <x v="194"/>
          </reference>
        </references>
      </pivotArea>
    </format>
    <format dxfId="503">
      <pivotArea collapsedLevelsAreSubtotals="1" fieldPosition="0">
        <references count="1">
          <reference field="1" count="1">
            <x v="193"/>
          </reference>
        </references>
      </pivotArea>
    </format>
    <format dxfId="502">
      <pivotArea collapsedLevelsAreSubtotals="1" fieldPosition="0">
        <references count="1">
          <reference field="1" count="1">
            <x v="195"/>
          </reference>
        </references>
      </pivotArea>
    </format>
    <format dxfId="501">
      <pivotArea collapsedLevelsAreSubtotals="1" fieldPosition="0">
        <references count="1">
          <reference field="1" count="1">
            <x v="192"/>
          </reference>
        </references>
      </pivotArea>
    </format>
    <format dxfId="500">
      <pivotArea collapsedLevelsAreSubtotals="1" fieldPosition="0">
        <references count="1">
          <reference field="1" count="1">
            <x v="197"/>
          </reference>
        </references>
      </pivotArea>
    </format>
    <format dxfId="499">
      <pivotArea collapsedLevelsAreSubtotals="1" fieldPosition="0">
        <references count="1">
          <reference field="1" count="1">
            <x v="189"/>
          </reference>
        </references>
      </pivotArea>
    </format>
    <format dxfId="498">
      <pivotArea dataOnly="0" labelOnly="1" fieldPosition="0">
        <references count="1">
          <reference field="1" count="8">
            <x v="73"/>
            <x v="189"/>
            <x v="192"/>
            <x v="193"/>
            <x v="194"/>
            <x v="195"/>
            <x v="196"/>
            <x v="197"/>
          </reference>
        </references>
      </pivotArea>
    </format>
    <format dxfId="497">
      <pivotArea collapsedLevelsAreSubtotals="1" fieldPosition="0">
        <references count="1">
          <reference field="1" count="1">
            <x v="196"/>
          </reference>
        </references>
      </pivotArea>
    </format>
    <format dxfId="496">
      <pivotArea collapsedLevelsAreSubtotals="1" fieldPosition="0">
        <references count="1">
          <reference field="1" count="1">
            <x v="73"/>
          </reference>
        </references>
      </pivotArea>
    </format>
    <format dxfId="495">
      <pivotArea collapsedLevelsAreSubtotals="1" fieldPosition="0">
        <references count="1">
          <reference field="1" count="1">
            <x v="194"/>
          </reference>
        </references>
      </pivotArea>
    </format>
    <format dxfId="494">
      <pivotArea collapsedLevelsAreSubtotals="1" fieldPosition="0">
        <references count="1">
          <reference field="1" count="1">
            <x v="193"/>
          </reference>
        </references>
      </pivotArea>
    </format>
    <format dxfId="493">
      <pivotArea collapsedLevelsAreSubtotals="1" fieldPosition="0">
        <references count="1">
          <reference field="1" count="1">
            <x v="195"/>
          </reference>
        </references>
      </pivotArea>
    </format>
    <format dxfId="492">
      <pivotArea collapsedLevelsAreSubtotals="1" fieldPosition="0">
        <references count="1">
          <reference field="1" count="1">
            <x v="192"/>
          </reference>
        </references>
      </pivotArea>
    </format>
    <format dxfId="491">
      <pivotArea collapsedLevelsAreSubtotals="1" fieldPosition="0">
        <references count="1">
          <reference field="1" count="1">
            <x v="197"/>
          </reference>
        </references>
      </pivotArea>
    </format>
    <format dxfId="490">
      <pivotArea collapsedLevelsAreSubtotals="1" fieldPosition="0">
        <references count="1">
          <reference field="1" count="1">
            <x v="189"/>
          </reference>
        </references>
      </pivotArea>
    </format>
    <format dxfId="489">
      <pivotArea dataOnly="0" labelOnly="1" fieldPosition="0">
        <references count="1">
          <reference field="1" count="8">
            <x v="73"/>
            <x v="189"/>
            <x v="192"/>
            <x v="193"/>
            <x v="194"/>
            <x v="195"/>
            <x v="196"/>
            <x v="197"/>
          </reference>
        </references>
      </pivotArea>
    </format>
    <format dxfId="488">
      <pivotArea collapsedLevelsAreSubtotals="1" fieldPosition="0">
        <references count="1">
          <reference field="1" count="1">
            <x v="181"/>
          </reference>
        </references>
      </pivotArea>
    </format>
    <format dxfId="487">
      <pivotArea collapsedLevelsAreSubtotals="1" fieldPosition="0">
        <references count="1">
          <reference field="1" count="1">
            <x v="182"/>
          </reference>
        </references>
      </pivotArea>
    </format>
    <format dxfId="486">
      <pivotArea collapsedLevelsAreSubtotals="1" fieldPosition="0">
        <references count="1">
          <reference field="1" count="1">
            <x v="183"/>
          </reference>
        </references>
      </pivotArea>
    </format>
    <format dxfId="485">
      <pivotArea collapsedLevelsAreSubtotals="1" fieldPosition="0">
        <references count="1">
          <reference field="1" count="1">
            <x v="181"/>
          </reference>
        </references>
      </pivotArea>
    </format>
    <format dxfId="484">
      <pivotArea collapsedLevelsAreSubtotals="1" fieldPosition="0">
        <references count="1">
          <reference field="1" count="1">
            <x v="181"/>
          </reference>
        </references>
      </pivotArea>
    </format>
    <format dxfId="483">
      <pivotArea collapsedLevelsAreSubtotals="1" fieldPosition="0">
        <references count="1">
          <reference field="1" count="1">
            <x v="181"/>
          </reference>
        </references>
      </pivotArea>
    </format>
    <format dxfId="482">
      <pivotArea collapsedLevelsAreSubtotals="1" fieldPosition="0">
        <references count="1">
          <reference field="1" count="1">
            <x v="181"/>
          </reference>
        </references>
      </pivotArea>
    </format>
    <format dxfId="481">
      <pivotArea collapsedLevelsAreSubtotals="1" fieldPosition="0">
        <references count="1">
          <reference field="1" count="1">
            <x v="182"/>
          </reference>
        </references>
      </pivotArea>
    </format>
    <format dxfId="480">
      <pivotArea collapsedLevelsAreSubtotals="1" fieldPosition="0">
        <references count="1">
          <reference field="1" count="1">
            <x v="183"/>
          </reference>
        </references>
      </pivotArea>
    </format>
    <format dxfId="479">
      <pivotArea collapsedLevelsAreSubtotals="1" fieldPosition="0">
        <references count="1">
          <reference field="1" count="1">
            <x v="184"/>
          </reference>
        </references>
      </pivotArea>
    </format>
    <format dxfId="478">
      <pivotArea collapsedLevelsAreSubtotals="1" fieldPosition="0">
        <references count="1">
          <reference field="1" count="1">
            <x v="185"/>
          </reference>
        </references>
      </pivotArea>
    </format>
    <format dxfId="477">
      <pivotArea dataOnly="0" labelOnly="1" fieldPosition="0">
        <references count="1">
          <reference field="1" count="17">
            <x v="45"/>
            <x v="46"/>
            <x v="51"/>
            <x v="52"/>
            <x v="53"/>
            <x v="54"/>
            <x v="55"/>
            <x v="56"/>
            <x v="57"/>
            <x v="58"/>
            <x v="59"/>
            <x v="60"/>
            <x v="61"/>
            <x v="62"/>
            <x v="63"/>
            <x v="65"/>
            <x v="67"/>
          </reference>
        </references>
      </pivotArea>
    </format>
    <format dxfId="476">
      <pivotArea outline="0" collapsedLevelsAreSubtotals="1" fieldPosition="0"/>
    </format>
    <format dxfId="475">
      <pivotArea dataOnly="0" labelOnly="1" fieldPosition="0">
        <references count="1">
          <reference field="1" count="21">
            <x v="39"/>
            <x v="41"/>
            <x v="42"/>
            <x v="48"/>
            <x v="50"/>
            <x v="54"/>
            <x v="55"/>
            <x v="57"/>
            <x v="58"/>
            <x v="59"/>
            <x v="60"/>
            <x v="61"/>
            <x v="62"/>
            <x v="63"/>
            <x v="65"/>
            <x v="68"/>
            <x v="74"/>
            <x v="116"/>
            <x v="130"/>
            <x v="132"/>
            <x v="139"/>
          </reference>
        </references>
      </pivotArea>
    </format>
    <format dxfId="474">
      <pivotArea outline="0" collapsedLevelsAreSubtotals="1" fieldPosition="0"/>
    </format>
    <format dxfId="473">
      <pivotArea type="all" dataOnly="0" outline="0" fieldPosition="0"/>
    </format>
    <format dxfId="472">
      <pivotArea outline="0" collapsedLevelsAreSubtotals="1" fieldPosition="0"/>
    </format>
    <format dxfId="471">
      <pivotArea field="1" type="button" dataOnly="0" labelOnly="1" outline="0" axis="axisRow" fieldPosition="0"/>
    </format>
    <format dxfId="470">
      <pivotArea dataOnly="0" labelOnly="1" fieldPosition="0">
        <references count="1">
          <reference field="1" count="50">
            <x v="41"/>
            <x v="42"/>
            <x v="43"/>
            <x v="44"/>
            <x v="45"/>
            <x v="46"/>
            <x v="48"/>
            <x v="49"/>
            <x v="50"/>
            <x v="51"/>
            <x v="52"/>
            <x v="53"/>
            <x v="54"/>
            <x v="55"/>
            <x v="56"/>
            <x v="57"/>
            <x v="58"/>
            <x v="59"/>
            <x v="60"/>
            <x v="61"/>
            <x v="62"/>
            <x v="63"/>
            <x v="65"/>
            <x v="67"/>
            <x v="68"/>
            <x v="69"/>
            <x v="70"/>
            <x v="71"/>
            <x v="72"/>
            <x v="73"/>
            <x v="74"/>
            <x v="75"/>
            <x v="76"/>
            <x v="77"/>
            <x v="78"/>
            <x v="79"/>
            <x v="80"/>
            <x v="81"/>
            <x v="82"/>
            <x v="83"/>
            <x v="84"/>
            <x v="189"/>
            <x v="190"/>
            <x v="191"/>
            <x v="192"/>
            <x v="193"/>
            <x v="194"/>
            <x v="195"/>
            <x v="196"/>
            <x v="197"/>
          </reference>
        </references>
      </pivotArea>
    </format>
    <format dxfId="469">
      <pivotArea dataOnly="0" labelOnly="1" fieldPosition="0">
        <references count="1">
          <reference field="1" count="50">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reference>
        </references>
      </pivotArea>
    </format>
    <format dxfId="468">
      <pivotArea dataOnly="0" labelOnly="1" fieldPosition="0">
        <references count="1">
          <reference field="1" count="48">
            <x v="10"/>
            <x v="39"/>
            <x v="40"/>
            <x v="47"/>
            <x v="135"/>
            <x v="136"/>
            <x v="137"/>
            <x v="138"/>
            <x v="139"/>
            <x v="140"/>
            <x v="141"/>
            <x v="142"/>
            <x v="143"/>
            <x v="144"/>
            <x v="145"/>
            <x v="146"/>
            <x v="147"/>
            <x v="148"/>
            <x v="149"/>
            <x v="150"/>
            <x v="151"/>
            <x v="152"/>
            <x v="153"/>
            <x v="154"/>
            <x v="155"/>
            <x v="156"/>
            <x v="157"/>
            <x v="158"/>
            <x v="159"/>
            <x v="160"/>
            <x v="161"/>
            <x v="163"/>
            <x v="164"/>
            <x v="165"/>
            <x v="168"/>
            <x v="169"/>
            <x v="170"/>
            <x v="171"/>
            <x v="172"/>
            <x v="175"/>
            <x v="180"/>
            <x v="181"/>
            <x v="182"/>
            <x v="183"/>
            <x v="184"/>
            <x v="185"/>
            <x v="188"/>
            <x v="198"/>
          </reference>
        </references>
      </pivotArea>
    </format>
    <format dxfId="467">
      <pivotArea dataOnly="0" labelOnly="1" grandRow="1" outline="0" fieldPosition="0"/>
    </format>
    <format dxfId="466">
      <pivotArea dataOnly="0" labelOnly="1" fieldPosition="0">
        <references count="2">
          <reference field="1" count="1" selected="0">
            <x v="40"/>
          </reference>
          <reference field="2" count="7">
            <x v="311"/>
            <x v="326"/>
            <x v="415"/>
            <x v="418"/>
            <x v="446"/>
            <x v="648"/>
            <x v="788"/>
          </reference>
        </references>
      </pivotArea>
    </format>
    <format dxfId="465">
      <pivotArea dataOnly="0" labelOnly="1" outline="0" fieldPosition="0">
        <references count="1">
          <reference field="4294967294" count="3">
            <x v="0"/>
            <x v="1"/>
            <x v="2"/>
          </reference>
        </references>
      </pivotArea>
    </format>
    <format dxfId="464">
      <pivotArea type="all" dataOnly="0" outline="0" fieldPosition="0"/>
    </format>
    <format dxfId="463">
      <pivotArea outline="0" collapsedLevelsAreSubtotals="1" fieldPosition="0"/>
    </format>
    <format dxfId="462">
      <pivotArea field="1" type="button" dataOnly="0" labelOnly="1" outline="0" axis="axisRow" fieldPosition="0"/>
    </format>
    <format dxfId="461">
      <pivotArea dataOnly="0" labelOnly="1" fieldPosition="0">
        <references count="1">
          <reference field="1" count="50">
            <x v="41"/>
            <x v="42"/>
            <x v="43"/>
            <x v="44"/>
            <x v="45"/>
            <x v="46"/>
            <x v="48"/>
            <x v="49"/>
            <x v="50"/>
            <x v="51"/>
            <x v="52"/>
            <x v="53"/>
            <x v="54"/>
            <x v="55"/>
            <x v="56"/>
            <x v="57"/>
            <x v="58"/>
            <x v="59"/>
            <x v="60"/>
            <x v="61"/>
            <x v="62"/>
            <x v="63"/>
            <x v="65"/>
            <x v="67"/>
            <x v="68"/>
            <x v="69"/>
            <x v="70"/>
            <x v="71"/>
            <x v="72"/>
            <x v="73"/>
            <x v="74"/>
            <x v="75"/>
            <x v="76"/>
            <x v="77"/>
            <x v="78"/>
            <x v="79"/>
            <x v="80"/>
            <x v="81"/>
            <x v="82"/>
            <x v="83"/>
            <x v="84"/>
            <x v="189"/>
            <x v="190"/>
            <x v="191"/>
            <x v="192"/>
            <x v="193"/>
            <x v="194"/>
            <x v="195"/>
            <x v="196"/>
            <x v="197"/>
          </reference>
        </references>
      </pivotArea>
    </format>
    <format dxfId="460">
      <pivotArea dataOnly="0" labelOnly="1" fieldPosition="0">
        <references count="1">
          <reference field="1" count="50">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reference>
        </references>
      </pivotArea>
    </format>
    <format dxfId="459">
      <pivotArea dataOnly="0" labelOnly="1" fieldPosition="0">
        <references count="1">
          <reference field="1" count="48">
            <x v="10"/>
            <x v="39"/>
            <x v="40"/>
            <x v="47"/>
            <x v="135"/>
            <x v="136"/>
            <x v="137"/>
            <x v="138"/>
            <x v="139"/>
            <x v="140"/>
            <x v="141"/>
            <x v="142"/>
            <x v="143"/>
            <x v="144"/>
            <x v="145"/>
            <x v="146"/>
            <x v="147"/>
            <x v="148"/>
            <x v="149"/>
            <x v="150"/>
            <x v="151"/>
            <x v="152"/>
            <x v="153"/>
            <x v="154"/>
            <x v="155"/>
            <x v="156"/>
            <x v="157"/>
            <x v="158"/>
            <x v="159"/>
            <x v="160"/>
            <x v="161"/>
            <x v="163"/>
            <x v="164"/>
            <x v="165"/>
            <x v="168"/>
            <x v="169"/>
            <x v="170"/>
            <x v="171"/>
            <x v="172"/>
            <x v="175"/>
            <x v="180"/>
            <x v="181"/>
            <x v="182"/>
            <x v="183"/>
            <x v="184"/>
            <x v="185"/>
            <x v="188"/>
            <x v="198"/>
          </reference>
        </references>
      </pivotArea>
    </format>
    <format dxfId="458">
      <pivotArea dataOnly="0" labelOnly="1" grandRow="1" outline="0" fieldPosition="0"/>
    </format>
    <format dxfId="457">
      <pivotArea dataOnly="0" labelOnly="1" fieldPosition="0">
        <references count="2">
          <reference field="1" count="1" selected="0">
            <x v="40"/>
          </reference>
          <reference field="2" count="7">
            <x v="311"/>
            <x v="326"/>
            <x v="415"/>
            <x v="418"/>
            <x v="446"/>
            <x v="648"/>
            <x v="788"/>
          </reference>
        </references>
      </pivotArea>
    </format>
    <format dxfId="456">
      <pivotArea dataOnly="0" labelOnly="1" outline="0" fieldPosition="0">
        <references count="1">
          <reference field="4294967294" count="3">
            <x v="0"/>
            <x v="1"/>
            <x v="2"/>
          </reference>
        </references>
      </pivotArea>
    </format>
    <format dxfId="455">
      <pivotArea dataOnly="0" labelOnly="1" fieldPosition="0">
        <references count="1">
          <reference field="1" count="50">
            <x v="10"/>
            <x v="39"/>
            <x v="40"/>
            <x v="41"/>
            <x v="42"/>
            <x v="43"/>
            <x v="44"/>
            <x v="45"/>
            <x v="46"/>
            <x v="48"/>
            <x v="49"/>
            <x v="50"/>
            <x v="51"/>
            <x v="52"/>
            <x v="53"/>
            <x v="54"/>
            <x v="55"/>
            <x v="56"/>
            <x v="57"/>
            <x v="58"/>
            <x v="59"/>
            <x v="60"/>
            <x v="61"/>
            <x v="62"/>
            <x v="63"/>
            <x v="65"/>
            <x v="67"/>
            <x v="68"/>
            <x v="69"/>
            <x v="70"/>
            <x v="71"/>
            <x v="72"/>
            <x v="73"/>
            <x v="74"/>
            <x v="75"/>
            <x v="76"/>
            <x v="77"/>
            <x v="78"/>
            <x v="79"/>
            <x v="80"/>
            <x v="81"/>
            <x v="189"/>
            <x v="190"/>
            <x v="191"/>
            <x v="192"/>
            <x v="193"/>
            <x v="194"/>
            <x v="195"/>
            <x v="196"/>
            <x v="197"/>
          </reference>
        </references>
      </pivotArea>
    </format>
    <format dxfId="454">
      <pivotArea dataOnly="0" labelOnly="1" fieldPosition="0">
        <references count="1">
          <reference field="1" count="50">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reference>
        </references>
      </pivotArea>
    </format>
    <format dxfId="453">
      <pivotArea dataOnly="0" labelOnly="1" fieldPosition="0">
        <references count="1">
          <reference field="1" count="46">
            <x v="47"/>
            <x v="132"/>
            <x v="133"/>
            <x v="134"/>
            <x v="135"/>
            <x v="136"/>
            <x v="137"/>
            <x v="138"/>
            <x v="139"/>
            <x v="140"/>
            <x v="141"/>
            <x v="142"/>
            <x v="143"/>
            <x v="144"/>
            <x v="145"/>
            <x v="146"/>
            <x v="147"/>
            <x v="148"/>
            <x v="149"/>
            <x v="150"/>
            <x v="151"/>
            <x v="152"/>
            <x v="153"/>
            <x v="154"/>
            <x v="155"/>
            <x v="156"/>
            <x v="157"/>
            <x v="159"/>
            <x v="160"/>
            <x v="161"/>
            <x v="163"/>
            <x v="164"/>
            <x v="165"/>
            <x v="168"/>
            <x v="169"/>
            <x v="170"/>
            <x v="171"/>
            <x v="172"/>
            <x v="175"/>
            <x v="180"/>
            <x v="181"/>
            <x v="182"/>
            <x v="183"/>
            <x v="184"/>
            <x v="185"/>
            <x v="188"/>
          </reference>
        </references>
      </pivotArea>
    </format>
    <format dxfId="452">
      <pivotArea outline="0" collapsedLevelsAreSubtotals="1" fieldPosition="0"/>
    </format>
    <format dxfId="451">
      <pivotArea dataOnly="0" labelOnly="1" fieldPosition="0">
        <references count="1">
          <reference field="1" count="50">
            <x v="10"/>
            <x v="39"/>
            <x v="40"/>
            <x v="41"/>
            <x v="42"/>
            <x v="43"/>
            <x v="44"/>
            <x v="45"/>
            <x v="46"/>
            <x v="47"/>
            <x v="48"/>
            <x v="49"/>
            <x v="50"/>
            <x v="51"/>
            <x v="52"/>
            <x v="53"/>
            <x v="54"/>
            <x v="55"/>
            <x v="56"/>
            <x v="57"/>
            <x v="58"/>
            <x v="59"/>
            <x v="60"/>
            <x v="61"/>
            <x v="62"/>
            <x v="63"/>
            <x v="65"/>
            <x v="67"/>
            <x v="68"/>
            <x v="69"/>
            <x v="70"/>
            <x v="71"/>
            <x v="72"/>
            <x v="73"/>
            <x v="74"/>
            <x v="75"/>
            <x v="76"/>
            <x v="77"/>
            <x v="78"/>
            <x v="79"/>
            <x v="80"/>
            <x v="81"/>
            <x v="82"/>
            <x v="83"/>
            <x v="84"/>
            <x v="85"/>
            <x v="86"/>
            <x v="87"/>
            <x v="88"/>
            <x v="89"/>
          </reference>
        </references>
      </pivotArea>
    </format>
    <format dxfId="450">
      <pivotArea dataOnly="0" labelOnly="1" fieldPosition="0">
        <references count="1">
          <reference field="1" count="50">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reference>
        </references>
      </pivotArea>
    </format>
    <format dxfId="449">
      <pivotArea dataOnly="0" labelOnly="1" fieldPosition="0">
        <references count="1">
          <reference field="1" count="46">
            <x v="140"/>
            <x v="141"/>
            <x v="142"/>
            <x v="143"/>
            <x v="144"/>
            <x v="145"/>
            <x v="146"/>
            <x v="147"/>
            <x v="148"/>
            <x v="149"/>
            <x v="150"/>
            <x v="151"/>
            <x v="152"/>
            <x v="153"/>
            <x v="154"/>
            <x v="155"/>
            <x v="156"/>
            <x v="157"/>
            <x v="159"/>
            <x v="160"/>
            <x v="161"/>
            <x v="163"/>
            <x v="164"/>
            <x v="165"/>
            <x v="168"/>
            <x v="169"/>
            <x v="170"/>
            <x v="171"/>
            <x v="172"/>
            <x v="175"/>
            <x v="180"/>
            <x v="181"/>
            <x v="182"/>
            <x v="183"/>
            <x v="184"/>
            <x v="185"/>
            <x v="188"/>
            <x v="189"/>
            <x v="190"/>
            <x v="191"/>
            <x v="192"/>
            <x v="193"/>
            <x v="194"/>
            <x v="195"/>
            <x v="196"/>
            <x v="197"/>
          </reference>
        </references>
      </pivotArea>
    </format>
    <format dxfId="448">
      <pivotArea dataOnly="0" labelOnly="1" grandRow="1" outline="0" fieldPosition="0"/>
    </format>
    <format dxfId="447">
      <pivotArea collapsedLevelsAreSubtotals="1" fieldPosition="0">
        <references count="1">
          <reference field="1" count="1">
            <x v="40"/>
          </reference>
        </references>
      </pivotArea>
    </format>
    <format dxfId="446">
      <pivotArea collapsedLevelsAreSubtotals="1" fieldPosition="0">
        <references count="1">
          <reference field="1" count="1">
            <x v="41"/>
          </reference>
        </references>
      </pivotArea>
    </format>
    <format dxfId="445">
      <pivotArea collapsedLevelsAreSubtotals="1" fieldPosition="0">
        <references count="1">
          <reference field="1" count="1">
            <x v="42"/>
          </reference>
        </references>
      </pivotArea>
    </format>
    <format dxfId="444">
      <pivotArea dataOnly="0" labelOnly="1" fieldPosition="0">
        <references count="1">
          <reference field="1" count="3">
            <x v="40"/>
            <x v="41"/>
            <x v="42"/>
          </reference>
        </references>
      </pivotArea>
    </format>
    <format dxfId="443">
      <pivotArea collapsedLevelsAreSubtotals="1" fieldPosition="0">
        <references count="1">
          <reference field="1" count="1">
            <x v="39"/>
          </reference>
        </references>
      </pivotArea>
    </format>
    <format dxfId="442">
      <pivotArea dataOnly="0" labelOnly="1" fieldPosition="0">
        <references count="1">
          <reference field="1" count="1">
            <x v="39"/>
          </reference>
        </references>
      </pivotArea>
    </format>
    <format dxfId="441">
      <pivotArea collapsedLevelsAreSubtotals="1" fieldPosition="0">
        <references count="1">
          <reference field="1" count="1">
            <x v="38"/>
          </reference>
        </references>
      </pivotArea>
    </format>
    <format dxfId="440">
      <pivotArea dataOnly="0" labelOnly="1" fieldPosition="0">
        <references count="1">
          <reference field="1" count="1">
            <x v="38"/>
          </reference>
        </references>
      </pivotArea>
    </format>
    <format dxfId="439">
      <pivotArea collapsedLevelsAreSubtotals="1" fieldPosition="0">
        <references count="1">
          <reference field="1" count="1">
            <x v="38"/>
          </reference>
        </references>
      </pivotArea>
    </format>
    <format dxfId="438">
      <pivotArea dataOnly="0" labelOnly="1" fieldPosition="0">
        <references count="1">
          <reference field="1" count="1">
            <x v="38"/>
          </reference>
        </references>
      </pivotArea>
    </format>
    <format dxfId="437">
      <pivotArea dataOnly="0" labelOnly="1" fieldPosition="0">
        <references count="1">
          <reference field="1" count="1">
            <x v="37"/>
          </reference>
        </references>
      </pivotArea>
    </format>
    <format dxfId="436">
      <pivotArea dataOnly="0" labelOnly="1" fieldPosition="0">
        <references count="1">
          <reference field="1" count="1">
            <x v="36"/>
          </reference>
        </references>
      </pivotArea>
    </format>
    <format dxfId="435">
      <pivotArea collapsedLevelsAreSubtotals="1" fieldPosition="0">
        <references count="1">
          <reference field="1" count="1">
            <x v="36"/>
          </reference>
        </references>
      </pivotArea>
    </format>
    <format dxfId="434">
      <pivotArea collapsedLevelsAreSubtotals="1" fieldPosition="0">
        <references count="1">
          <reference field="1" count="1">
            <x v="37"/>
          </reference>
        </references>
      </pivotArea>
    </format>
    <format dxfId="433">
      <pivotArea collapsedLevelsAreSubtotals="1" fieldPosition="0">
        <references count="1">
          <reference field="1" count="1">
            <x v="34"/>
          </reference>
        </references>
      </pivotArea>
    </format>
    <format dxfId="432">
      <pivotArea collapsedLevelsAreSubtotals="1" fieldPosition="0">
        <references count="1">
          <reference field="1" count="1">
            <x v="35"/>
          </reference>
        </references>
      </pivotArea>
    </format>
    <format dxfId="431">
      <pivotArea dataOnly="0" labelOnly="1" fieldPosition="0">
        <references count="1">
          <reference field="1" count="2">
            <x v="34"/>
            <x v="35"/>
          </reference>
        </references>
      </pivotArea>
    </format>
    <format dxfId="430">
      <pivotArea dataOnly="0" labelOnly="1" fieldPosition="0">
        <references count="1">
          <reference field="1" count="2">
            <x v="199"/>
            <x v="200"/>
          </reference>
        </references>
      </pivotArea>
    </format>
    <format dxfId="429">
      <pivotArea dataOnly="0" labelOnly="1" fieldPosition="0">
        <references count="1">
          <reference field="1" count="3">
            <x v="31"/>
            <x v="32"/>
            <x v="33"/>
          </reference>
        </references>
      </pivotArea>
    </format>
    <format dxfId="428">
      <pivotArea collapsedLevelsAreSubtotals="1" fieldPosition="0">
        <references count="1">
          <reference field="1" count="1">
            <x v="31"/>
          </reference>
        </references>
      </pivotArea>
    </format>
    <format dxfId="427">
      <pivotArea collapsedLevelsAreSubtotals="1" fieldPosition="0">
        <references count="1">
          <reference field="1" count="1">
            <x v="32"/>
          </reference>
        </references>
      </pivotArea>
    </format>
    <format dxfId="426">
      <pivotArea collapsedLevelsAreSubtotals="1" fieldPosition="0">
        <references count="1">
          <reference field="1" count="1">
            <x v="33"/>
          </reference>
        </references>
      </pivotArea>
    </format>
    <format dxfId="425">
      <pivotArea collapsedLevelsAreSubtotals="1" fieldPosition="0">
        <references count="1">
          <reference field="1" count="1">
            <x v="29"/>
          </reference>
        </references>
      </pivotArea>
    </format>
    <format dxfId="424">
      <pivotArea collapsedLevelsAreSubtotals="1" fieldPosition="0">
        <references count="1">
          <reference field="1" count="1">
            <x v="30"/>
          </reference>
        </references>
      </pivotArea>
    </format>
    <format dxfId="423">
      <pivotArea dataOnly="0" labelOnly="1" fieldPosition="0">
        <references count="1">
          <reference field="1" count="2">
            <x v="29"/>
            <x v="30"/>
          </reference>
        </references>
      </pivotArea>
    </format>
    <format dxfId="422">
      <pivotArea collapsedLevelsAreSubtotals="1" fieldPosition="0">
        <references count="1">
          <reference field="1" count="1">
            <x v="27"/>
          </reference>
        </references>
      </pivotArea>
    </format>
    <format dxfId="421">
      <pivotArea collapsedLevelsAreSubtotals="1" fieldPosition="0">
        <references count="1">
          <reference field="1" count="1">
            <x v="28"/>
          </reference>
        </references>
      </pivotArea>
    </format>
    <format dxfId="420">
      <pivotArea dataOnly="0" labelOnly="1" fieldPosition="0">
        <references count="1">
          <reference field="1" count="2">
            <x v="27"/>
            <x v="28"/>
          </reference>
        </references>
      </pivotArea>
    </format>
    <format dxfId="419">
      <pivotArea collapsedLevelsAreSubtotals="1" fieldPosition="0">
        <references count="1">
          <reference field="1" count="1">
            <x v="26"/>
          </reference>
        </references>
      </pivotArea>
    </format>
    <format dxfId="418">
      <pivotArea dataOnly="0" labelOnly="1" fieldPosition="0">
        <references count="1">
          <reference field="1" count="1">
            <x v="26"/>
          </reference>
        </references>
      </pivotArea>
    </format>
    <format dxfId="417">
      <pivotArea collapsedLevelsAreSubtotals="1" fieldPosition="0">
        <references count="1">
          <reference field="1" count="1">
            <x v="25"/>
          </reference>
        </references>
      </pivotArea>
    </format>
    <format dxfId="416">
      <pivotArea dataOnly="0" labelOnly="1" fieldPosition="0">
        <references count="1">
          <reference field="1" count="1">
            <x v="25"/>
          </reference>
        </references>
      </pivotArea>
    </format>
    <format dxfId="415">
      <pivotArea collapsedLevelsAreSubtotals="1" fieldPosition="0">
        <references count="1">
          <reference field="1" count="1">
            <x v="23"/>
          </reference>
        </references>
      </pivotArea>
    </format>
    <format dxfId="414">
      <pivotArea collapsedLevelsAreSubtotals="1" fieldPosition="0">
        <references count="1">
          <reference field="1" count="1">
            <x v="24"/>
          </reference>
        </references>
      </pivotArea>
    </format>
    <format dxfId="413">
      <pivotArea dataOnly="0" labelOnly="1" fieldPosition="0">
        <references count="1">
          <reference field="1" count="2">
            <x v="23"/>
            <x v="24"/>
          </reference>
        </references>
      </pivotArea>
    </format>
    <format dxfId="412">
      <pivotArea collapsedLevelsAreSubtotals="1" fieldPosition="0">
        <references count="1">
          <reference field="1" count="1">
            <x v="22"/>
          </reference>
        </references>
      </pivotArea>
    </format>
    <format dxfId="411">
      <pivotArea dataOnly="0" labelOnly="1" fieldPosition="0">
        <references count="1">
          <reference field="1" count="1">
            <x v="22"/>
          </reference>
        </references>
      </pivotArea>
    </format>
    <format dxfId="410">
      <pivotArea collapsedLevelsAreSubtotals="1" fieldPosition="0">
        <references count="1">
          <reference field="1" count="1">
            <x v="21"/>
          </reference>
        </references>
      </pivotArea>
    </format>
    <format dxfId="409">
      <pivotArea dataOnly="0" labelOnly="1" fieldPosition="0">
        <references count="1">
          <reference field="1" count="1">
            <x v="21"/>
          </reference>
        </references>
      </pivotArea>
    </format>
    <format dxfId="408">
      <pivotArea collapsedLevelsAreSubtotals="1" fieldPosition="0">
        <references count="1">
          <reference field="1" count="1">
            <x v="19"/>
          </reference>
        </references>
      </pivotArea>
    </format>
    <format dxfId="407">
      <pivotArea collapsedLevelsAreSubtotals="1" fieldPosition="0">
        <references count="1">
          <reference field="1" count="1">
            <x v="20"/>
          </reference>
        </references>
      </pivotArea>
    </format>
    <format dxfId="406">
      <pivotArea dataOnly="0" labelOnly="1" fieldPosition="0">
        <references count="1">
          <reference field="1" count="2">
            <x v="19"/>
            <x v="20"/>
          </reference>
        </references>
      </pivotArea>
    </format>
    <format dxfId="405">
      <pivotArea collapsedLevelsAreSubtotals="1" fieldPosition="0">
        <references count="1">
          <reference field="1" count="1">
            <x v="18"/>
          </reference>
        </references>
      </pivotArea>
    </format>
    <format dxfId="404">
      <pivotArea dataOnly="0" labelOnly="1" fieldPosition="0">
        <references count="1">
          <reference field="1" count="1">
            <x v="18"/>
          </reference>
        </references>
      </pivotArea>
    </format>
    <format dxfId="403">
      <pivotArea collapsedLevelsAreSubtotals="1" fieldPosition="0">
        <references count="1">
          <reference field="1" count="1">
            <x v="203"/>
          </reference>
        </references>
      </pivotArea>
    </format>
    <format dxfId="402">
      <pivotArea collapsedLevelsAreSubtotals="1" fieldPosition="0">
        <references count="1">
          <reference field="1" count="1">
            <x v="15"/>
          </reference>
        </references>
      </pivotArea>
    </format>
    <format dxfId="401">
      <pivotArea collapsedLevelsAreSubtotals="1" fieldPosition="0">
        <references count="1">
          <reference field="1" count="1">
            <x v="213"/>
          </reference>
        </references>
      </pivotArea>
    </format>
    <format dxfId="400">
      <pivotArea dataOnly="0" labelOnly="1" fieldPosition="0">
        <references count="1">
          <reference field="1" count="3">
            <x v="15"/>
            <x v="203"/>
            <x v="213"/>
          </reference>
        </references>
      </pivotArea>
    </format>
    <format dxfId="399">
      <pivotArea collapsedLevelsAreSubtotals="1" fieldPosition="0">
        <references count="1">
          <reference field="1" count="1">
            <x v="17"/>
          </reference>
        </references>
      </pivotArea>
    </format>
    <format dxfId="398">
      <pivotArea dataOnly="0" labelOnly="1" fieldPosition="0">
        <references count="1">
          <reference field="1" count="1">
            <x v="17"/>
          </reference>
        </references>
      </pivotArea>
    </format>
    <format dxfId="397">
      <pivotArea collapsedLevelsAreSubtotals="1" fieldPosition="0">
        <references count="1">
          <reference field="1" count="1">
            <x v="15"/>
          </reference>
        </references>
      </pivotArea>
    </format>
    <format dxfId="396">
      <pivotArea collapsedLevelsAreSubtotals="1" fieldPosition="0">
        <references count="1">
          <reference field="1" count="1">
            <x v="16"/>
          </reference>
        </references>
      </pivotArea>
    </format>
    <format dxfId="395">
      <pivotArea dataOnly="0" labelOnly="1" fieldPosition="0">
        <references count="1">
          <reference field="1" count="2">
            <x v="15"/>
            <x v="16"/>
          </reference>
        </references>
      </pivotArea>
    </format>
    <format dxfId="394">
      <pivotArea dataOnly="0" labelOnly="1" fieldPosition="0">
        <references count="1">
          <reference field="1" count="1">
            <x v="16"/>
          </reference>
        </references>
      </pivotArea>
    </format>
    <format dxfId="393">
      <pivotArea collapsedLevelsAreSubtotals="1" fieldPosition="0">
        <references count="1">
          <reference field="1" count="1">
            <x v="14"/>
          </reference>
        </references>
      </pivotArea>
    </format>
    <format dxfId="392">
      <pivotArea dataOnly="0" labelOnly="1" fieldPosition="0">
        <references count="1">
          <reference field="1" count="1">
            <x v="14"/>
          </reference>
        </references>
      </pivotArea>
    </format>
    <format dxfId="391">
      <pivotArea collapsedLevelsAreSubtotals="1" fieldPosition="0">
        <references count="1">
          <reference field="1" count="1">
            <x v="12"/>
          </reference>
        </references>
      </pivotArea>
    </format>
    <format dxfId="390">
      <pivotArea dataOnly="0" labelOnly="1" fieldPosition="0">
        <references count="1">
          <reference field="1" count="1">
            <x v="12"/>
          </reference>
        </references>
      </pivotArea>
    </format>
    <format dxfId="389">
      <pivotArea collapsedLevelsAreSubtotals="1" fieldPosition="0">
        <references count="1">
          <reference field="1" count="1">
            <x v="13"/>
          </reference>
        </references>
      </pivotArea>
    </format>
    <format dxfId="388">
      <pivotArea dataOnly="0" labelOnly="1" fieldPosition="0">
        <references count="1">
          <reference field="1" count="1">
            <x v="13"/>
          </reference>
        </references>
      </pivotArea>
    </format>
    <format dxfId="387">
      <pivotArea dataOnly="0" labelOnly="1" fieldPosition="0">
        <references count="1">
          <reference field="1" count="1">
            <x v="11"/>
          </reference>
        </references>
      </pivotArea>
    </format>
    <format dxfId="386">
      <pivotArea collapsedLevelsAreSubtotals="1" fieldPosition="0">
        <references count="1">
          <reference field="1" count="1">
            <x v="11"/>
          </reference>
        </references>
      </pivotArea>
    </format>
    <format dxfId="385">
      <pivotArea collapsedLevelsAreSubtotals="1" fieldPosition="0">
        <references count="1">
          <reference field="1" count="1">
            <x v="12"/>
          </reference>
        </references>
      </pivotArea>
    </format>
    <format dxfId="384">
      <pivotArea dataOnly="0" labelOnly="1" fieldPosition="0">
        <references count="1">
          <reference field="1" count="2">
            <x v="11"/>
            <x v="12"/>
          </reference>
        </references>
      </pivotArea>
    </format>
    <format dxfId="383">
      <pivotArea collapsedLevelsAreSubtotals="1" fieldPosition="0">
        <references count="1">
          <reference field="1" count="1">
            <x v="10"/>
          </reference>
        </references>
      </pivotArea>
    </format>
    <format dxfId="382">
      <pivotArea dataOnly="0" labelOnly="1" fieldPosition="0">
        <references count="1">
          <reference field="1" count="1">
            <x v="10"/>
          </reference>
        </references>
      </pivotArea>
    </format>
    <format dxfId="381">
      <pivotArea collapsedLevelsAreSubtotals="1" fieldPosition="0">
        <references count="1">
          <reference field="1" count="1">
            <x v="8"/>
          </reference>
        </references>
      </pivotArea>
    </format>
    <format dxfId="380">
      <pivotArea collapsedLevelsAreSubtotals="1" fieldPosition="0">
        <references count="1">
          <reference field="1" count="1">
            <x v="9"/>
          </reference>
        </references>
      </pivotArea>
    </format>
    <format dxfId="379">
      <pivotArea dataOnly="0" labelOnly="1" fieldPosition="0">
        <references count="1">
          <reference field="1" count="2">
            <x v="8"/>
            <x v="9"/>
          </reference>
        </references>
      </pivotArea>
    </format>
    <format dxfId="378">
      <pivotArea collapsedLevelsAreSubtotals="1" fieldPosition="0">
        <references count="1">
          <reference field="1" count="1">
            <x v="7"/>
          </reference>
        </references>
      </pivotArea>
    </format>
    <format dxfId="377">
      <pivotArea dataOnly="0" labelOnly="1" fieldPosition="0">
        <references count="1">
          <reference field="1" count="1">
            <x v="7"/>
          </reference>
        </references>
      </pivotArea>
    </format>
    <format dxfId="376">
      <pivotArea collapsedLevelsAreSubtotals="1" fieldPosition="0">
        <references count="1">
          <reference field="1" count="1">
            <x v="6"/>
          </reference>
        </references>
      </pivotArea>
    </format>
    <format dxfId="375">
      <pivotArea dataOnly="0" labelOnly="1" fieldPosition="0">
        <references count="1">
          <reference field="1" count="1">
            <x v="6"/>
          </reference>
        </references>
      </pivotArea>
    </format>
    <format dxfId="374">
      <pivotArea collapsedLevelsAreSubtotals="1" fieldPosition="0">
        <references count="1">
          <reference field="1" count="1">
            <x v="4"/>
          </reference>
        </references>
      </pivotArea>
    </format>
    <format dxfId="373">
      <pivotArea collapsedLevelsAreSubtotals="1" fieldPosition="0">
        <references count="1">
          <reference field="1" count="1">
            <x v="5"/>
          </reference>
        </references>
      </pivotArea>
    </format>
    <format dxfId="372">
      <pivotArea dataOnly="0" labelOnly="1" fieldPosition="0">
        <references count="1">
          <reference field="1" count="2">
            <x v="4"/>
            <x v="5"/>
          </reference>
        </references>
      </pivotArea>
    </format>
    <format dxfId="371">
      <pivotArea collapsedLevelsAreSubtotals="1" fieldPosition="0">
        <references count="1">
          <reference field="1" count="1">
            <x v="222"/>
          </reference>
        </references>
      </pivotArea>
    </format>
    <format dxfId="370">
      <pivotArea dataOnly="0" labelOnly="1" fieldPosition="0">
        <references count="1">
          <reference field="1" count="1">
            <x v="222"/>
          </reference>
        </references>
      </pivotArea>
    </format>
    <format dxfId="369">
      <pivotArea collapsedLevelsAreSubtotals="1" fieldPosition="0">
        <references count="1">
          <reference field="1" count="1">
            <x v="0"/>
          </reference>
        </references>
      </pivotArea>
    </format>
    <format dxfId="368">
      <pivotArea collapsedLevelsAreSubtotals="1" fieldPosition="0">
        <references count="1">
          <reference field="1" count="1">
            <x v="1"/>
          </reference>
        </references>
      </pivotArea>
    </format>
    <format dxfId="367">
      <pivotArea collapsedLevelsAreSubtotals="1" fieldPosition="0">
        <references count="1">
          <reference field="1" count="1">
            <x v="2"/>
          </reference>
        </references>
      </pivotArea>
    </format>
    <format dxfId="366">
      <pivotArea collapsedLevelsAreSubtotals="1" fieldPosition="0">
        <references count="1">
          <reference field="1" count="1">
            <x v="3"/>
          </reference>
        </references>
      </pivotArea>
    </format>
    <format dxfId="365">
      <pivotArea dataOnly="0" labelOnly="1" fieldPosition="0">
        <references count="1">
          <reference field="1" count="4">
            <x v="0"/>
            <x v="1"/>
            <x v="2"/>
            <x v="3"/>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42"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1" firstHeaderRow="0" firstDataRow="1" firstDataCol="1" rowPageCount="1" colPageCount="1"/>
  <pivotFields count="8">
    <pivotField axis="axisPage" showAll="0">
      <items count="1334">
        <item x="0"/>
        <item x="1"/>
        <item x="2"/>
        <item x="4"/>
        <item x="5"/>
        <item x="7"/>
        <item x="8"/>
        <item x="9"/>
        <item x="10"/>
        <item x="11"/>
        <item x="12"/>
        <item m="1" x="1189"/>
        <item x="13"/>
        <item x="14"/>
        <item x="15"/>
        <item x="17"/>
        <item x="19"/>
        <item x="3"/>
        <item x="6"/>
        <item x="18"/>
        <item x="16"/>
        <item m="1" x="1191"/>
        <item m="1" x="1190"/>
        <item x="22"/>
        <item x="20"/>
        <item x="24"/>
        <item m="1" x="1192"/>
        <item x="25"/>
        <item x="21"/>
        <item x="29"/>
        <item m="1" x="1193"/>
        <item x="23"/>
        <item x="40"/>
        <item x="26"/>
        <item x="30"/>
        <item x="36"/>
        <item x="27"/>
        <item x="28"/>
        <item x="39"/>
        <item x="31"/>
        <item x="32"/>
        <item x="33"/>
        <item m="1" x="1194"/>
        <item x="38"/>
        <item m="1" x="1195"/>
        <item m="1" x="1196"/>
        <item x="45"/>
        <item x="35"/>
        <item x="41"/>
        <item x="34"/>
        <item x="37"/>
        <item x="61"/>
        <item x="43"/>
        <item m="1" x="1198"/>
        <item x="42"/>
        <item x="48"/>
        <item x="44"/>
        <item m="1" x="1197"/>
        <item x="51"/>
        <item x="46"/>
        <item x="47"/>
        <item x="53"/>
        <item m="1" x="1199"/>
        <item x="54"/>
        <item x="57"/>
        <item x="50"/>
        <item x="49"/>
        <item m="1" x="1200"/>
        <item x="52"/>
        <item m="1" x="1201"/>
        <item x="55"/>
        <item x="56"/>
        <item x="63"/>
        <item x="58"/>
        <item x="59"/>
        <item x="60"/>
        <item x="62"/>
        <item x="64"/>
        <item x="65"/>
        <item x="66"/>
        <item x="67"/>
        <item x="68"/>
        <item x="69"/>
        <item m="1" x="1202"/>
        <item m="1" x="1203"/>
        <item x="70"/>
        <item x="71"/>
        <item x="77"/>
        <item m="1" x="1204"/>
        <item m="1" x="1205"/>
        <item m="1" x="1206"/>
        <item x="72"/>
        <item x="73"/>
        <item x="74"/>
        <item x="75"/>
        <item x="76"/>
        <item x="78"/>
        <item x="79"/>
        <item x="80"/>
        <item m="1" x="1207"/>
        <item x="88"/>
        <item x="81"/>
        <item m="1" x="1208"/>
        <item x="82"/>
        <item x="83"/>
        <item x="84"/>
        <item x="85"/>
        <item x="86"/>
        <item x="87"/>
        <item x="89"/>
        <item x="90"/>
        <item x="91"/>
        <item x="92"/>
        <item m="1" x="1209"/>
        <item x="93"/>
        <item x="94"/>
        <item x="95"/>
        <item x="96"/>
        <item m="1" x="1210"/>
        <item x="97"/>
        <item m="1" x="1211"/>
        <item x="98"/>
        <item x="105"/>
        <item x="99"/>
        <item x="110"/>
        <item x="100"/>
        <item x="101"/>
        <item x="102"/>
        <item x="103"/>
        <item x="104"/>
        <item x="106"/>
        <item x="107"/>
        <item x="108"/>
        <item x="109"/>
        <item x="111"/>
        <item x="112"/>
        <item m="1" x="1212"/>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13"/>
        <item m="1" x="1214"/>
        <item x="141"/>
        <item x="167"/>
        <item x="146"/>
        <item x="143"/>
        <item x="191"/>
        <item x="144"/>
        <item m="1" x="1215"/>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16"/>
        <item x="179"/>
        <item x="180"/>
        <item x="181"/>
        <item x="182"/>
        <item x="142"/>
        <item x="155"/>
        <item x="169"/>
        <item x="183"/>
        <item x="185"/>
        <item x="217"/>
        <item m="1" x="1217"/>
        <item x="187"/>
        <item x="186"/>
        <item x="188"/>
        <item x="189"/>
        <item x="192"/>
        <item x="193"/>
        <item x="194"/>
        <item x="195"/>
        <item x="196"/>
        <item x="197"/>
        <item x="198"/>
        <item x="200"/>
        <item x="201"/>
        <item x="202"/>
        <item m="1" x="1297"/>
        <item m="1" x="1298"/>
        <item m="1" x="1322"/>
        <item m="1" x="1251"/>
        <item x="205"/>
        <item x="203"/>
        <item x="204"/>
        <item x="206"/>
        <item x="207"/>
        <item x="184"/>
        <item x="208"/>
        <item x="209"/>
        <item x="210"/>
        <item x="211"/>
        <item x="212"/>
        <item m="1" x="1252"/>
        <item m="1" x="1253"/>
        <item m="1" x="1254"/>
        <item m="1" x="1255"/>
        <item x="223"/>
        <item x="213"/>
        <item x="214"/>
        <item x="215"/>
        <item x="216"/>
        <item x="218"/>
        <item m="1" x="1323"/>
        <item x="219"/>
        <item x="220"/>
        <item x="221"/>
        <item m="1" x="1218"/>
        <item m="1" x="1219"/>
        <item x="222"/>
        <item x="224"/>
        <item x="225"/>
        <item x="229"/>
        <item x="230"/>
        <item x="231"/>
        <item x="232"/>
        <item x="233"/>
        <item x="234"/>
        <item x="235"/>
        <item x="236"/>
        <item x="242"/>
        <item x="237"/>
        <item x="238"/>
        <item x="239"/>
        <item x="240"/>
        <item x="241"/>
        <item x="243"/>
        <item x="244"/>
        <item m="1" x="1220"/>
        <item x="245"/>
        <item x="246"/>
        <item m="1" x="1308"/>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56"/>
        <item x="374"/>
        <item x="115"/>
        <item x="280"/>
        <item x="281"/>
        <item x="227"/>
        <item m="1" x="1221"/>
        <item x="282"/>
        <item x="283"/>
        <item m="1" x="1311"/>
        <item x="284"/>
        <item x="285"/>
        <item x="286"/>
        <item x="287"/>
        <item x="288"/>
        <item x="289"/>
        <item x="136"/>
        <item x="290"/>
        <item x="291"/>
        <item x="292"/>
        <item x="293"/>
        <item x="294"/>
        <item x="295"/>
        <item x="296"/>
        <item x="297"/>
        <item x="371"/>
        <item x="298"/>
        <item x="299"/>
        <item x="300"/>
        <item x="301"/>
        <item x="302"/>
        <item m="1" x="1316"/>
        <item x="304"/>
        <item x="303"/>
        <item x="305"/>
        <item m="1" x="1307"/>
        <item x="313"/>
        <item x="310"/>
        <item x="309"/>
        <item m="1" x="1329"/>
        <item x="306"/>
        <item x="312"/>
        <item x="307"/>
        <item x="308"/>
        <item x="228"/>
        <item x="311"/>
        <item x="314"/>
        <item x="315"/>
        <item x="316"/>
        <item x="317"/>
        <item x="322"/>
        <item x="318"/>
        <item x="319"/>
        <item x="321"/>
        <item x="320"/>
        <item x="323"/>
        <item x="324"/>
        <item x="325"/>
        <item x="326"/>
        <item x="327"/>
        <item x="328"/>
        <item x="329"/>
        <item m="1" x="1257"/>
        <item x="330"/>
        <item x="331"/>
        <item x="332"/>
        <item x="333"/>
        <item x="334"/>
        <item x="335"/>
        <item m="1" x="1247"/>
        <item m="1" x="1248"/>
        <item m="1" x="1249"/>
        <item m="1" x="1250"/>
        <item m="1" x="1310"/>
        <item x="337"/>
        <item x="336"/>
        <item x="338"/>
        <item x="339"/>
        <item x="340"/>
        <item x="352"/>
        <item x="341"/>
        <item x="342"/>
        <item x="343"/>
        <item m="1" x="1222"/>
        <item x="344"/>
        <item x="345"/>
        <item x="346"/>
        <item x="347"/>
        <item x="362"/>
        <item x="348"/>
        <item x="349"/>
        <item x="350"/>
        <item x="351"/>
        <item x="356"/>
        <item x="353"/>
        <item x="355"/>
        <item x="354"/>
        <item x="372"/>
        <item x="363"/>
        <item x="357"/>
        <item x="358"/>
        <item x="359"/>
        <item x="360"/>
        <item x="361"/>
        <item m="1" x="1223"/>
        <item x="364"/>
        <item x="365"/>
        <item x="366"/>
        <item x="367"/>
        <item x="368"/>
        <item x="369"/>
        <item x="370"/>
        <item m="1" x="1224"/>
        <item m="1" x="1317"/>
        <item m="1" x="1318"/>
        <item x="373"/>
        <item x="375"/>
        <item m="1" x="1225"/>
        <item x="379"/>
        <item x="382"/>
        <item x="376"/>
        <item x="377"/>
        <item x="378"/>
        <item m="1" x="1226"/>
        <item x="380"/>
        <item x="381"/>
        <item x="383"/>
        <item x="384"/>
        <item x="385"/>
        <item x="386"/>
        <item m="1" x="1324"/>
        <item m="1" x="1319"/>
        <item x="387"/>
        <item x="388"/>
        <item x="389"/>
        <item m="1" x="1227"/>
        <item m="1" x="1228"/>
        <item x="390"/>
        <item x="391"/>
        <item x="394"/>
        <item x="392"/>
        <item x="393"/>
        <item x="395"/>
        <item x="396"/>
        <item x="397"/>
        <item x="398"/>
        <item x="399"/>
        <item x="400"/>
        <item m="1" x="1229"/>
        <item x="401"/>
        <item x="402"/>
        <item x="403"/>
        <item x="404"/>
        <item x="405"/>
        <item x="406"/>
        <item m="1" x="1230"/>
        <item x="407"/>
        <item x="408"/>
        <item x="410"/>
        <item x="411"/>
        <item x="412"/>
        <item x="413"/>
        <item m="1" x="1258"/>
        <item x="414"/>
        <item x="415"/>
        <item x="416"/>
        <item x="409"/>
        <item x="417"/>
        <item m="1" x="1331"/>
        <item x="422"/>
        <item m="1" x="1302"/>
        <item x="418"/>
        <item x="419"/>
        <item x="421"/>
        <item m="1" x="1325"/>
        <item x="420"/>
        <item m="1" x="1259"/>
        <item x="423"/>
        <item x="424"/>
        <item x="425"/>
        <item x="426"/>
        <item x="427"/>
        <item x="428"/>
        <item x="429"/>
        <item x="430"/>
        <item x="431"/>
        <item x="432"/>
        <item x="433"/>
        <item x="434"/>
        <item x="435"/>
        <item x="436"/>
        <item x="437"/>
        <item x="438"/>
        <item x="439"/>
        <item x="440"/>
        <item x="441"/>
        <item x="442"/>
        <item x="443"/>
        <item x="444"/>
        <item m="1" x="1313"/>
        <item x="445"/>
        <item x="446"/>
        <item x="447"/>
        <item m="1" x="1312"/>
        <item x="448"/>
        <item m="1" x="1315"/>
        <item x="449"/>
        <item m="1" x="1327"/>
        <item x="450"/>
        <item x="451"/>
        <item m="1" x="1231"/>
        <item x="452"/>
        <item x="453"/>
        <item x="454"/>
        <item x="455"/>
        <item x="456"/>
        <item m="1" x="1260"/>
        <item x="457"/>
        <item x="458"/>
        <item x="459"/>
        <item x="460"/>
        <item x="461"/>
        <item x="462"/>
        <item x="463"/>
        <item m="1" x="1232"/>
        <item x="464"/>
        <item x="465"/>
        <item x="466"/>
        <item x="467"/>
        <item x="468"/>
        <item x="469"/>
        <item x="470"/>
        <item x="471"/>
        <item x="472"/>
        <item x="473"/>
        <item m="1" x="1281"/>
        <item x="474"/>
        <item x="475"/>
        <item x="476"/>
        <item x="477"/>
        <item x="478"/>
        <item m="1" x="1282"/>
        <item x="479"/>
        <item x="480"/>
        <item x="481"/>
        <item x="482"/>
        <item m="1" x="1261"/>
        <item x="483"/>
        <item x="484"/>
        <item x="485"/>
        <item x="486"/>
        <item x="487"/>
        <item x="488"/>
        <item x="489"/>
        <item x="490"/>
        <item x="491"/>
        <item x="492"/>
        <item x="493"/>
        <item x="494"/>
        <item x="495"/>
        <item x="496"/>
        <item x="497"/>
        <item m="1" x="1242"/>
        <item x="499"/>
        <item x="498"/>
        <item x="500"/>
        <item x="501"/>
        <item x="502"/>
        <item x="503"/>
        <item x="504"/>
        <item m="1" x="1243"/>
        <item x="506"/>
        <item x="507"/>
        <item x="508"/>
        <item x="509"/>
        <item x="510"/>
        <item x="511"/>
        <item x="512"/>
        <item m="1" x="1262"/>
        <item m="1" x="1263"/>
        <item m="1" x="1264"/>
        <item m="1" x="1265"/>
        <item m="1" x="1266"/>
        <item x="513"/>
        <item x="514"/>
        <item x="515"/>
        <item x="516"/>
        <item x="517"/>
        <item x="518"/>
        <item x="519"/>
        <item x="520"/>
        <item x="521"/>
        <item x="522"/>
        <item x="523"/>
        <item x="524"/>
        <item x="525"/>
        <item x="526"/>
        <item x="527"/>
        <item x="528"/>
        <item x="529"/>
        <item x="530"/>
        <item x="531"/>
        <item x="532"/>
        <item x="533"/>
        <item m="1" x="1267"/>
        <item x="539"/>
        <item x="534"/>
        <item x="535"/>
        <item x="536"/>
        <item x="537"/>
        <item x="538"/>
        <item x="543"/>
        <item x="540"/>
        <item x="541"/>
        <item x="542"/>
        <item x="544"/>
        <item x="545"/>
        <item x="546"/>
        <item x="547"/>
        <item x="548"/>
        <item x="550"/>
        <item x="551"/>
        <item x="552"/>
        <item x="553"/>
        <item x="554"/>
        <item x="555"/>
        <item x="556"/>
        <item m="1" x="1283"/>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84"/>
        <item x="608"/>
        <item x="612"/>
        <item x="613"/>
        <item x="614"/>
        <item x="615"/>
        <item x="609"/>
        <item x="610"/>
        <item x="611"/>
        <item x="616"/>
        <item x="617"/>
        <item m="1" x="1285"/>
        <item x="618"/>
        <item x="619"/>
        <item m="1" x="1286"/>
        <item x="620"/>
        <item x="621"/>
        <item x="622"/>
        <item m="1" x="1287"/>
        <item x="623"/>
        <item m="1" x="1288"/>
        <item x="625"/>
        <item x="624"/>
        <item x="626"/>
        <item x="628"/>
        <item x="630"/>
        <item x="631"/>
        <item x="632"/>
        <item x="633"/>
        <item x="634"/>
        <item x="635"/>
        <item m="1" x="1268"/>
        <item x="649"/>
        <item x="636"/>
        <item m="1" x="1244"/>
        <item m="1" x="1269"/>
        <item x="637"/>
        <item x="638"/>
        <item x="627"/>
        <item x="642"/>
        <item x="643"/>
        <item x="644"/>
        <item m="1" x="1270"/>
        <item x="629"/>
        <item x="645"/>
        <item x="646"/>
        <item x="647"/>
        <item m="1" x="1233"/>
        <item x="648"/>
        <item x="650"/>
        <item x="651"/>
        <item x="641"/>
        <item x="652"/>
        <item x="653"/>
        <item m="1" x="1321"/>
        <item x="654"/>
        <item m="1" x="1289"/>
        <item m="1" x="1290"/>
        <item m="1" x="1271"/>
        <item x="655"/>
        <item m="1" x="1272"/>
        <item x="656"/>
        <item x="657"/>
        <item x="658"/>
        <item x="659"/>
        <item x="660"/>
        <item x="640"/>
        <item x="661"/>
        <item x="663"/>
        <item x="666"/>
        <item x="664"/>
        <item x="665"/>
        <item x="639"/>
        <item x="662"/>
        <item x="667"/>
        <item x="668"/>
        <item x="669"/>
        <item x="670"/>
        <item x="671"/>
        <item x="672"/>
        <item x="673"/>
        <item x="674"/>
        <item x="675"/>
        <item m="1" x="1234"/>
        <item x="676"/>
        <item m="1" x="1235"/>
        <item x="680"/>
        <item x="677"/>
        <item x="678"/>
        <item x="679"/>
        <item x="681"/>
        <item m="1" x="1304"/>
        <item x="683"/>
        <item x="682"/>
        <item x="684"/>
        <item x="685"/>
        <item x="686"/>
        <item x="687"/>
        <item x="688"/>
        <item x="689"/>
        <item x="698"/>
        <item x="690"/>
        <item x="691"/>
        <item x="692"/>
        <item x="706"/>
        <item x="701"/>
        <item x="693"/>
        <item x="694"/>
        <item x="695"/>
        <item m="1" x="1306"/>
        <item x="696"/>
        <item x="697"/>
        <item x="699"/>
        <item x="700"/>
        <item x="702"/>
        <item m="1" x="1238"/>
        <item x="703"/>
        <item x="707"/>
        <item x="704"/>
        <item x="705"/>
        <item x="708"/>
        <item x="718"/>
        <item x="710"/>
        <item x="711"/>
        <item x="712"/>
        <item x="713"/>
        <item x="714"/>
        <item x="715"/>
        <item x="716"/>
        <item x="717"/>
        <item m="1" x="1273"/>
        <item x="719"/>
        <item x="720"/>
        <item x="721"/>
        <item m="1" x="1236"/>
        <item m="1" x="1237"/>
        <item m="1" x="1239"/>
        <item x="727"/>
        <item x="722"/>
        <item x="723"/>
        <item x="724"/>
        <item x="725"/>
        <item x="726"/>
        <item x="728"/>
        <item x="759"/>
        <item x="729"/>
        <item x="730"/>
        <item x="731"/>
        <item m="1" x="1320"/>
        <item m="1" x="1300"/>
        <item x="732"/>
        <item x="733"/>
        <item x="734"/>
        <item m="1" x="1309"/>
        <item x="735"/>
        <item x="736"/>
        <item x="737"/>
        <item x="738"/>
        <item x="739"/>
        <item x="740"/>
        <item x="741"/>
        <item x="742"/>
        <item x="743"/>
        <item x="766"/>
        <item x="744"/>
        <item x="745"/>
        <item x="746"/>
        <item x="747"/>
        <item x="754"/>
        <item x="748"/>
        <item m="1" x="1240"/>
        <item x="749"/>
        <item x="750"/>
        <item x="751"/>
        <item x="752"/>
        <item x="768"/>
        <item x="753"/>
        <item x="755"/>
        <item x="756"/>
        <item x="757"/>
        <item x="758"/>
        <item m="1" x="1274"/>
        <item x="760"/>
        <item m="1" x="1291"/>
        <item x="761"/>
        <item m="1" x="1275"/>
        <item x="762"/>
        <item x="763"/>
        <item m="1" x="1301"/>
        <item x="764"/>
        <item m="1" x="1299"/>
        <item x="765"/>
        <item x="767"/>
        <item x="769"/>
        <item m="1" x="1296"/>
        <item x="770"/>
        <item x="771"/>
        <item x="772"/>
        <item x="773"/>
        <item x="774"/>
        <item x="775"/>
        <item x="776"/>
        <item x="777"/>
        <item x="778"/>
        <item x="779"/>
        <item x="780"/>
        <item x="781"/>
        <item x="782"/>
        <item x="783"/>
        <item x="784"/>
        <item x="785"/>
        <item x="786"/>
        <item x="787"/>
        <item x="788"/>
        <item x="789"/>
        <item x="790"/>
        <item x="791"/>
        <item x="792"/>
        <item m="1" x="1276"/>
        <item x="793"/>
        <item m="1" x="1277"/>
        <item x="794"/>
        <item x="800"/>
        <item x="795"/>
        <item x="796"/>
        <item x="797"/>
        <item x="798"/>
        <item x="799"/>
        <item x="801"/>
        <item x="803"/>
        <item x="802"/>
        <item m="1" x="1278"/>
        <item x="804"/>
        <item x="805"/>
        <item x="806"/>
        <item x="810"/>
        <item x="812"/>
        <item x="811"/>
        <item m="1" x="1305"/>
        <item x="814"/>
        <item x="809"/>
        <item m="1" x="1303"/>
        <item x="821"/>
        <item m="1" x="1328"/>
        <item x="813"/>
        <item x="815"/>
        <item x="817"/>
        <item x="818"/>
        <item x="807"/>
        <item x="816"/>
        <item x="819"/>
        <item m="1" x="1245"/>
        <item x="823"/>
        <item x="824"/>
        <item m="1" x="1292"/>
        <item x="826"/>
        <item x="831"/>
        <item x="829"/>
        <item x="825"/>
        <item x="830"/>
        <item x="835"/>
        <item x="833"/>
        <item x="834"/>
        <item x="832"/>
        <item x="709"/>
        <item x="839"/>
        <item x="840"/>
        <item x="837"/>
        <item x="842"/>
        <item x="843"/>
        <item x="844"/>
        <item m="1" x="1326"/>
        <item x="836"/>
        <item m="1" x="1314"/>
        <item m="1" x="1246"/>
        <item x="822"/>
        <item x="838"/>
        <item x="841"/>
        <item x="848"/>
        <item x="847"/>
        <item x="849"/>
        <item x="846"/>
        <item m="1" x="1293"/>
        <item x="851"/>
        <item x="850"/>
        <item x="845"/>
        <item m="1" x="1330"/>
        <item x="852"/>
        <item x="854"/>
        <item x="855"/>
        <item x="856"/>
        <item x="858"/>
        <item x="859"/>
        <item x="853"/>
        <item x="860"/>
        <item x="861"/>
        <item x="808"/>
        <item x="820"/>
        <item x="857"/>
        <item x="828"/>
        <item x="862"/>
        <item x="864"/>
        <item x="863"/>
        <item x="865"/>
        <item x="866"/>
        <item x="867"/>
        <item x="870"/>
        <item x="868"/>
        <item x="869"/>
        <item x="872"/>
        <item x="873"/>
        <item x="874"/>
        <item x="876"/>
        <item m="1" x="1294"/>
        <item x="875"/>
        <item x="879"/>
        <item x="881"/>
        <item x="880"/>
        <item x="878"/>
        <item x="882"/>
        <item x="883"/>
        <item x="885"/>
        <item m="1" x="1295"/>
        <item x="877"/>
        <item x="884"/>
        <item x="886"/>
        <item x="888"/>
        <item x="889"/>
        <item x="887"/>
        <item x="827"/>
        <item x="890"/>
        <item x="891"/>
        <item x="892"/>
        <item x="893"/>
        <item m="1" x="1241"/>
        <item x="894"/>
        <item x="895"/>
        <item x="896"/>
        <item x="900"/>
        <item x="898"/>
        <item x="902"/>
        <item x="897"/>
        <item x="899"/>
        <item x="904"/>
        <item x="905"/>
        <item x="906"/>
        <item x="907"/>
        <item x="903"/>
        <item x="901"/>
        <item x="908"/>
        <item x="871"/>
        <item m="1" x="1279"/>
        <item x="910"/>
        <item x="909"/>
        <item x="911"/>
        <item m="1" x="1280"/>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32"/>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t="default"/>
      </items>
    </pivotField>
    <pivotField axis="axisRow" showAll="0">
      <items count="145">
        <item x="48"/>
        <item x="50"/>
        <item x="39"/>
        <item x="37"/>
        <item x="40"/>
        <item x="0"/>
        <item x="24"/>
        <item x="34"/>
        <item x="31"/>
        <item x="20"/>
        <item x="25"/>
        <item x="29"/>
        <item x="16"/>
        <item m="1" x="126"/>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38"/>
        <item x="45"/>
        <item x="42"/>
        <item m="1" x="128"/>
        <item x="44"/>
        <item x="47"/>
        <item x="49"/>
        <item m="1" x="129"/>
        <item x="27"/>
        <item x="52"/>
        <item x="51"/>
        <item x="53"/>
        <item x="54"/>
        <item x="55"/>
        <item x="56"/>
        <item x="57"/>
        <item x="58"/>
        <item x="59"/>
        <item x="60"/>
        <item x="61"/>
        <item x="62"/>
        <item x="63"/>
        <item x="64"/>
        <item x="65"/>
        <item x="66"/>
        <item x="70"/>
        <item m="1" x="132"/>
        <item x="67"/>
        <item x="69"/>
        <item m="1" x="127"/>
        <item x="71"/>
        <item x="72"/>
        <item x="73"/>
        <item m="1" x="135"/>
        <item m="1" x="143"/>
        <item m="1" x="137"/>
        <item x="77"/>
        <item x="76"/>
        <item x="82"/>
        <item x="74"/>
        <item x="75"/>
        <item x="68"/>
        <item x="78"/>
        <item x="79"/>
        <item m="1" x="134"/>
        <item x="80"/>
        <item x="81"/>
        <item m="1" x="136"/>
        <item sd="0" x="83"/>
        <item sd="0" x="86"/>
        <item x="84"/>
        <item x="85"/>
        <item x="87"/>
        <item x="89"/>
        <item x="90"/>
        <item x="91"/>
        <item x="92"/>
        <item x="93"/>
        <item x="94"/>
        <item x="95"/>
        <item x="96"/>
        <item m="1" x="140"/>
        <item m="1" x="141"/>
        <item m="1" x="131"/>
        <item x="97"/>
        <item x="100"/>
        <item m="1" x="139"/>
        <item x="101"/>
        <item x="110"/>
        <item x="106"/>
        <item x="88"/>
        <item x="102"/>
        <item x="112"/>
        <item x="113"/>
        <item m="1" x="142"/>
        <item x="108"/>
        <item x="115"/>
        <item m="1" x="133"/>
        <item x="116"/>
        <item x="98"/>
        <item x="99"/>
        <item x="103"/>
        <item x="114"/>
        <item x="107"/>
        <item x="117"/>
        <item x="118"/>
        <item x="119"/>
        <item x="120"/>
        <item m="1" x="130"/>
        <item x="121"/>
        <item x="104"/>
        <item x="122"/>
        <item x="105"/>
        <item x="111"/>
        <item x="109"/>
        <item m="1" x="125"/>
        <item x="123"/>
        <item x="124"/>
        <item t="default"/>
      </items>
    </pivotField>
    <pivotField axis="axisRow" showAll="0" sortType="descending">
      <items count="78">
        <item sd="0" m="1" x="44"/>
        <item sd="0" m="1" x="56"/>
        <item sd="0" m="1" x="43"/>
        <item sd="0" m="1" x="51"/>
        <item sd="0" x="4"/>
        <item sd="0" x="5"/>
        <item sd="0" x="7"/>
        <item sd="0" x="3"/>
        <item sd="0" x="2"/>
        <item sd="0" x="22"/>
        <item sd="0" x="0"/>
        <item sd="0" x="1"/>
        <item sd="0" x="12"/>
        <item sd="0" x="16"/>
        <item sd="0" x="6"/>
        <item sd="0" m="1" x="42"/>
        <item sd="0" m="1" x="46"/>
        <item sd="0" x="30"/>
        <item sd="0" x="11"/>
        <item sd="0" x="8"/>
        <item sd="0" x="29"/>
        <item sd="0" m="1" x="35"/>
        <item sd="0" x="9"/>
        <item sd="0" x="10"/>
        <item sd="0" m="1" x="45"/>
        <item sd="0" m="1" x="47"/>
        <item sd="0" m="1" x="36"/>
        <item sd="0" m="1" x="48"/>
        <item sd="0" m="1" x="68"/>
        <item sd="0" m="1" x="49"/>
        <item sd="0" x="13"/>
        <item sd="0" m="1" x="69"/>
        <item sd="0" m="1" x="76"/>
        <item sd="0" x="14"/>
        <item sd="0" m="1" x="38"/>
        <item sd="0" m="1" x="67"/>
        <item sd="0" m="1" x="50"/>
        <item sd="0" m="1" x="59"/>
        <item sd="0" m="1" x="52"/>
        <item sd="0" m="1" x="57"/>
        <item sd="0" m="1" x="39"/>
        <item sd="0" m="1" x="71"/>
        <item sd="0" m="1" x="66"/>
        <item sd="0" m="1" x="73"/>
        <item sd="0" x="19"/>
        <item sd="0" x="17"/>
        <item sd="0" m="1" x="58"/>
        <item sd="0" m="1" x="65"/>
        <item sd="0" m="1" x="53"/>
        <item sd="0" m="1" x="37"/>
        <item sd="0" m="1" x="54"/>
        <item sd="0" m="1" x="40"/>
        <item sd="0" x="20"/>
        <item sd="0" x="18"/>
        <item sd="0" x="21"/>
        <item sd="0" m="1" x="74"/>
        <item sd="0" m="1" x="55"/>
        <item sd="0" m="1" x="72"/>
        <item sd="0" m="1" x="41"/>
        <item sd="0" x="23"/>
        <item sd="0" x="15"/>
        <item sd="0" m="1" x="62"/>
        <item sd="0" x="31"/>
        <item sd="0" x="26"/>
        <item sd="0" x="27"/>
        <item sd="0" x="28"/>
        <item m="1" x="64"/>
        <item sd="0" m="1" x="63"/>
        <item sd="0" m="1" x="75"/>
        <item sd="0" m="1" x="70"/>
        <item sd="0" m="1" x="60"/>
        <item sd="0" x="25"/>
        <item sd="0" m="1" x="61"/>
        <item sd="0" x="32"/>
        <item sd="0" x="33"/>
        <item sd="0" x="34"/>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6">
    <i>
      <x v="33"/>
    </i>
    <i>
      <x v="52"/>
    </i>
    <i>
      <x v="17"/>
    </i>
    <i>
      <x v="62"/>
    </i>
    <i>
      <x v="60"/>
    </i>
    <i>
      <x v="45"/>
    </i>
    <i>
      <x v="10"/>
    </i>
    <i>
      <x v="74"/>
    </i>
    <i>
      <x v="75"/>
    </i>
    <i>
      <x v="73"/>
    </i>
    <i>
      <x v="22"/>
    </i>
    <i>
      <x v="76"/>
    </i>
    <i>
      <x v="7"/>
    </i>
    <i>
      <x v="59"/>
    </i>
    <i>
      <x v="13"/>
    </i>
    <i>
      <x v="9"/>
    </i>
    <i>
      <x v="11"/>
    </i>
    <i>
      <x v="14"/>
    </i>
    <i>
      <x v="20"/>
    </i>
    <i>
      <x v="64"/>
    </i>
    <i>
      <x v="12"/>
    </i>
    <i>
      <x v="71"/>
    </i>
    <i>
      <x v="8"/>
    </i>
    <i>
      <x v="18"/>
    </i>
    <i>
      <x v="63"/>
    </i>
    <i>
      <x v="6"/>
    </i>
    <i>
      <x v="65"/>
    </i>
    <i>
      <x v="54"/>
    </i>
    <i>
      <x v="44"/>
    </i>
    <i>
      <x v="19"/>
    </i>
    <i>
      <x v="5"/>
    </i>
    <i>
      <x v="53"/>
    </i>
    <i>
      <x v="23"/>
    </i>
    <i>
      <x v="4"/>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364">
      <pivotArea collapsedLevelsAreSubtotals="1" fieldPosition="0">
        <references count="1">
          <reference field="2" count="1">
            <x v="9"/>
          </reference>
        </references>
      </pivotArea>
    </format>
    <format dxfId="363">
      <pivotArea collapsedLevelsAreSubtotals="1" fieldPosition="0">
        <references count="1">
          <reference field="2" count="1">
            <x v="4"/>
          </reference>
        </references>
      </pivotArea>
    </format>
    <format dxfId="362">
      <pivotArea grandRow="1" outline="0" collapsedLevelsAreSubtotals="1" fieldPosition="0"/>
    </format>
    <format dxfId="361">
      <pivotArea dataOnly="0" labelOnly="1" grandRow="1" outline="0" fieldPosition="0"/>
    </format>
    <format dxfId="360">
      <pivotArea grandRow="1" outline="0" collapsedLevelsAreSubtotals="1" fieldPosition="0"/>
    </format>
    <format dxfId="359">
      <pivotArea dataOnly="0" labelOnly="1" grandRow="1" outline="0" fieldPosition="0"/>
    </format>
    <format dxfId="358">
      <pivotArea grandRow="1" outline="0" collapsedLevelsAreSubtotals="1" fieldPosition="0"/>
    </format>
    <format dxfId="357">
      <pivotArea dataOnly="0" labelOnly="1" grandRow="1" outline="0" fieldPosition="0"/>
    </format>
    <format dxfId="356">
      <pivotArea outline="0" collapsedLevelsAreSubtotals="1" fieldPosition="0">
        <references count="1">
          <reference field="4294967294" count="1" selected="0">
            <x v="0"/>
          </reference>
        </references>
      </pivotArea>
    </format>
    <format dxfId="355">
      <pivotArea dataOnly="0" labelOnly="1" outline="0" fieldPosition="0">
        <references count="1">
          <reference field="0" count="0"/>
        </references>
      </pivotArea>
    </format>
    <format dxfId="354">
      <pivotArea dataOnly="0" labelOnly="1" outline="0" fieldPosition="0">
        <references count="1">
          <reference field="4294967294" count="1">
            <x v="0"/>
          </reference>
        </references>
      </pivotArea>
    </format>
    <format dxfId="353">
      <pivotArea outline="0" collapsedLevelsAreSubtotals="1" fieldPosition="0">
        <references count="1">
          <reference field="4294967294" count="1" selected="0">
            <x v="1"/>
          </reference>
        </references>
      </pivotArea>
    </format>
    <format dxfId="352">
      <pivotArea dataOnly="0" labelOnly="1" outline="0" fieldPosition="0">
        <references count="1">
          <reference field="4294967294" count="1">
            <x v="1"/>
          </reference>
        </references>
      </pivotArea>
    </format>
    <format dxfId="351">
      <pivotArea outline="0" collapsedLevelsAreSubtotals="1" fieldPosition="0">
        <references count="1">
          <reference field="4294967294" count="1" selected="0">
            <x v="2"/>
          </reference>
        </references>
      </pivotArea>
    </format>
    <format dxfId="350">
      <pivotArea dataOnly="0" labelOnly="1" outline="0" fieldPosition="0">
        <references count="1">
          <reference field="4294967294" count="1">
            <x v="2"/>
          </reference>
        </references>
      </pivotArea>
    </format>
    <format dxfId="349">
      <pivotArea grandRow="1" outline="0" collapsedLevelsAreSubtotals="1" fieldPosition="0"/>
    </format>
    <format dxfId="348">
      <pivotArea dataOnly="0" labelOnly="1" grandRow="1" outline="0" fieldPosition="0"/>
    </format>
    <format dxfId="347">
      <pivotArea type="all" dataOnly="0" outline="0" fieldPosition="0"/>
    </format>
    <format dxfId="346">
      <pivotArea grandRow="1" outline="0" collapsedLevelsAreSubtotals="1" fieldPosition="0"/>
    </format>
    <format dxfId="345">
      <pivotArea dataOnly="0" labelOnly="1" grandRow="1" outline="0" fieldPosition="0"/>
    </format>
    <format dxfId="344">
      <pivotArea collapsedLevelsAreSubtotals="1" fieldPosition="0">
        <references count="2">
          <reference field="4294967294" count="1" selected="0">
            <x v="2"/>
          </reference>
          <reference field="1" count="1">
            <x v="22"/>
          </reference>
        </references>
      </pivotArea>
    </format>
    <format dxfId="343">
      <pivotArea collapsedLevelsAreSubtotals="1" fieldPosition="0">
        <references count="3">
          <reference field="4294967294" count="1" selected="0">
            <x v="2"/>
          </reference>
          <reference field="1" count="1">
            <x v="22"/>
          </reference>
          <reference field="2" count="1" selected="0">
            <x v="7"/>
          </reference>
        </references>
      </pivotArea>
    </format>
    <format dxfId="342">
      <pivotArea dataOnly="0" labelOnly="1" outline="0" fieldPosition="0">
        <references count="1">
          <reference field="4294967294" count="3">
            <x v="0"/>
            <x v="1"/>
            <x v="2"/>
          </reference>
        </references>
      </pivotArea>
    </format>
    <format dxfId="341">
      <pivotArea dataOnly="0" labelOnly="1" outline="0" fieldPosition="0">
        <references count="1">
          <reference field="4294967294" count="1">
            <x v="0"/>
          </reference>
        </references>
      </pivotArea>
    </format>
    <format dxfId="340">
      <pivotArea dataOnly="0" labelOnly="1" outline="0" fieldPosition="0">
        <references count="1">
          <reference field="4294967294" count="1">
            <x v="1"/>
          </reference>
        </references>
      </pivotArea>
    </format>
    <format dxfId="339">
      <pivotArea dataOnly="0" labelOnly="1" outline="0" fieldPosition="0">
        <references count="1">
          <reference field="4294967294" count="1">
            <x v="1"/>
          </reference>
        </references>
      </pivotArea>
    </format>
    <format dxfId="338">
      <pivotArea dataOnly="0" labelOnly="1" outline="0" fieldPosition="0">
        <references count="1">
          <reference field="4294967294" count="1">
            <x v="2"/>
          </reference>
        </references>
      </pivotArea>
    </format>
    <format dxfId="337">
      <pivotArea dataOnly="0" labelOnly="1" fieldPosition="0">
        <references count="1">
          <reference field="2" count="0"/>
        </references>
      </pivotArea>
    </format>
    <format dxfId="336">
      <pivotArea collapsedLevelsAreSubtotals="1" fieldPosition="0">
        <references count="2">
          <reference field="4294967294" count="1" selected="0">
            <x v="2"/>
          </reference>
          <reference field="2" count="1">
            <x v="4"/>
          </reference>
        </references>
      </pivotArea>
    </format>
    <format dxfId="335">
      <pivotArea collapsedLevelsAreSubtotals="1" fieldPosition="0">
        <references count="2">
          <reference field="4294967294" count="1" selected="0">
            <x v="2"/>
          </reference>
          <reference field="2" count="1">
            <x v="9"/>
          </reference>
        </references>
      </pivotArea>
    </format>
    <format dxfId="334">
      <pivotArea collapsedLevelsAreSubtotals="1" fieldPosition="0">
        <references count="2">
          <reference field="4294967294" count="1" selected="0">
            <x v="2"/>
          </reference>
          <reference field="2" count="1">
            <x v="14"/>
          </reference>
        </references>
      </pivotArea>
    </format>
    <format dxfId="333">
      <pivotArea collapsedLevelsAreSubtotals="1" fieldPosition="0">
        <references count="3">
          <reference field="4294967294" count="1" selected="0">
            <x v="2"/>
          </reference>
          <reference field="1" count="3">
            <x v="3"/>
            <x v="37"/>
            <x v="41"/>
          </reference>
          <reference field="2" count="1" selected="0">
            <x v="14"/>
          </reference>
        </references>
      </pivotArea>
    </format>
    <format dxfId="332">
      <pivotArea collapsedLevelsAreSubtotals="1" fieldPosition="0">
        <references count="3">
          <reference field="4294967294" count="1" selected="0">
            <x v="2"/>
          </reference>
          <reference field="1" count="1">
            <x v="6"/>
          </reference>
          <reference field="2" count="1" selected="0">
            <x v="14"/>
          </reference>
        </references>
      </pivotArea>
    </format>
    <format dxfId="331">
      <pivotArea collapsedLevelsAreSubtotals="1" fieldPosition="0">
        <references count="3">
          <reference field="4294967294" count="1" selected="0">
            <x v="2"/>
          </reference>
          <reference field="1" count="1">
            <x v="27"/>
          </reference>
          <reference field="2" count="1" selected="0">
            <x v="14"/>
          </reference>
        </references>
      </pivotArea>
    </format>
    <format dxfId="330">
      <pivotArea collapsedLevelsAreSubtotals="1" fieldPosition="0">
        <references count="1">
          <reference field="2" count="1">
            <x v="0"/>
          </reference>
        </references>
      </pivotArea>
    </format>
    <format dxfId="329">
      <pivotArea collapsedLevelsAreSubtotals="1" fieldPosition="0">
        <references count="1">
          <reference field="2" count="1">
            <x v="14"/>
          </reference>
        </references>
      </pivotArea>
    </format>
    <format dxfId="328">
      <pivotArea collapsedLevelsAreSubtotals="1" fieldPosition="0">
        <references count="1">
          <reference field="2" count="1">
            <x v="9"/>
          </reference>
        </references>
      </pivotArea>
    </format>
    <format dxfId="327">
      <pivotArea collapsedLevelsAreSubtotals="1" fieldPosition="0">
        <references count="1">
          <reference field="2" count="1">
            <x v="5"/>
          </reference>
        </references>
      </pivotArea>
    </format>
    <format dxfId="326">
      <pivotArea collapsedLevelsAreSubtotals="1" fieldPosition="0">
        <references count="1">
          <reference field="2" count="1">
            <x v="17"/>
          </reference>
        </references>
      </pivotArea>
    </format>
    <format dxfId="325">
      <pivotArea collapsedLevelsAreSubtotals="1" fieldPosition="0">
        <references count="1">
          <reference field="2" count="1">
            <x v="2"/>
          </reference>
        </references>
      </pivotArea>
    </format>
    <format dxfId="324">
      <pivotArea collapsedLevelsAreSubtotals="1" fieldPosition="0">
        <references count="1">
          <reference field="2" count="1">
            <x v="10"/>
          </reference>
        </references>
      </pivotArea>
    </format>
    <format dxfId="323">
      <pivotArea collapsedLevelsAreSubtotals="1" fieldPosition="0">
        <references count="1">
          <reference field="2" count="1">
            <x v="1"/>
          </reference>
        </references>
      </pivotArea>
    </format>
    <format dxfId="322">
      <pivotArea collapsedLevelsAreSubtotals="1" fieldPosition="0">
        <references count="1">
          <reference field="2" count="1">
            <x v="13"/>
          </reference>
        </references>
      </pivotArea>
    </format>
    <format dxfId="321">
      <pivotArea collapsedLevelsAreSubtotals="1" fieldPosition="0">
        <references count="1">
          <reference field="2" count="1">
            <x v="4"/>
          </reference>
        </references>
      </pivotArea>
    </format>
    <format dxfId="320">
      <pivotArea collapsedLevelsAreSubtotals="1" fieldPosition="0">
        <references count="1">
          <reference field="2" count="1">
            <x v="8"/>
          </reference>
        </references>
      </pivotArea>
    </format>
    <format dxfId="319">
      <pivotArea collapsedLevelsAreSubtotals="1" fieldPosition="0">
        <references count="1">
          <reference field="2" count="1">
            <x v="3"/>
          </reference>
        </references>
      </pivotArea>
    </format>
    <format dxfId="318">
      <pivotArea collapsedLevelsAreSubtotals="1" fieldPosition="0">
        <references count="1">
          <reference field="2" count="1">
            <x v="12"/>
          </reference>
        </references>
      </pivotArea>
    </format>
    <format dxfId="317">
      <pivotArea collapsedLevelsAreSubtotals="1" fieldPosition="0">
        <references count="1">
          <reference field="2" count="1">
            <x v="6"/>
          </reference>
        </references>
      </pivotArea>
    </format>
    <format dxfId="316">
      <pivotArea collapsedLevelsAreSubtotals="1" fieldPosition="0">
        <references count="1">
          <reference field="2" count="1">
            <x v="11"/>
          </reference>
        </references>
      </pivotArea>
    </format>
    <format dxfId="315">
      <pivotArea collapsedLevelsAreSubtotals="1" fieldPosition="0">
        <references count="1">
          <reference field="2" count="1">
            <x v="20"/>
          </reference>
        </references>
      </pivotArea>
    </format>
    <format dxfId="314">
      <pivotArea collapsedLevelsAreSubtotals="1" fieldPosition="0">
        <references count="2">
          <reference field="1" count="1">
            <x v="6"/>
          </reference>
          <reference field="2" count="1" selected="0">
            <x v="20"/>
          </reference>
        </references>
      </pivotArea>
    </format>
    <format dxfId="313">
      <pivotArea collapsedLevelsAreSubtotals="1" fieldPosition="0">
        <references count="1">
          <reference field="2" count="1">
            <x v="7"/>
          </reference>
        </references>
      </pivotArea>
    </format>
    <format dxfId="312">
      <pivotArea collapsedLevelsAreSubtotals="1" fieldPosition="0">
        <references count="1">
          <reference field="2" count="1">
            <x v="16"/>
          </reference>
        </references>
      </pivotArea>
    </format>
    <format dxfId="311">
      <pivotArea collapsedLevelsAreSubtotals="1" fieldPosition="0">
        <references count="1">
          <reference field="2" count="1">
            <x v="19"/>
          </reference>
        </references>
      </pivotArea>
    </format>
    <format dxfId="310">
      <pivotArea collapsedLevelsAreSubtotals="1" fieldPosition="0">
        <references count="1">
          <reference field="2" count="1">
            <x v="18"/>
          </reference>
        </references>
      </pivotArea>
    </format>
    <format dxfId="309">
      <pivotArea collapsedLevelsAreSubtotals="1" fieldPosition="0">
        <references count="1">
          <reference field="2" count="1">
            <x v="15"/>
          </reference>
        </references>
      </pivotArea>
    </format>
    <format dxfId="308">
      <pivotArea collapsedLevelsAreSubtotals="1" fieldPosition="0">
        <references count="1">
          <reference field="2" count="1">
            <x v="21"/>
          </reference>
        </references>
      </pivotArea>
    </format>
    <format dxfId="307">
      <pivotArea collapsedLevelsAreSubtotals="1" fieldPosition="0">
        <references count="1">
          <reference field="2" count="1">
            <x v="22"/>
          </reference>
        </references>
      </pivotArea>
    </format>
    <format dxfId="306">
      <pivotArea collapsedLevelsAreSubtotals="1" fieldPosition="0">
        <references count="1">
          <reference field="2" count="1">
            <x v="23"/>
          </reference>
        </references>
      </pivotArea>
    </format>
    <format dxfId="305">
      <pivotArea collapsedLevelsAreSubtotals="1" fieldPosition="0">
        <references count="2">
          <reference field="4294967294" count="1" selected="0">
            <x v="2"/>
          </reference>
          <reference field="2" count="1">
            <x v="24"/>
          </reference>
        </references>
      </pivotArea>
    </format>
    <format dxfId="304">
      <pivotArea collapsedLevelsAreSubtotals="1" fieldPosition="0">
        <references count="2">
          <reference field="4294967294" count="1" selected="0">
            <x v="2"/>
          </reference>
          <reference field="2" count="1">
            <x v="25"/>
          </reference>
        </references>
      </pivotArea>
    </format>
    <format dxfId="303">
      <pivotArea collapsedLevelsAreSubtotals="1" fieldPosition="0">
        <references count="2">
          <reference field="4294967294" count="1" selected="0">
            <x v="2"/>
          </reference>
          <reference field="2" count="1">
            <x v="26"/>
          </reference>
        </references>
      </pivotArea>
    </format>
    <format dxfId="302">
      <pivotArea collapsedLevelsAreSubtotals="1" fieldPosition="0">
        <references count="2">
          <reference field="4294967294" count="1" selected="0">
            <x v="2"/>
          </reference>
          <reference field="2" count="1">
            <x v="27"/>
          </reference>
        </references>
      </pivotArea>
    </format>
    <format dxfId="301">
      <pivotArea collapsedLevelsAreSubtotals="1" fieldPosition="0">
        <references count="2">
          <reference field="4294967294" count="1" selected="0">
            <x v="2"/>
          </reference>
          <reference field="2" count="1">
            <x v="27"/>
          </reference>
        </references>
      </pivotArea>
    </format>
    <format dxfId="300">
      <pivotArea collapsedLevelsAreSubtotals="1" fieldPosition="0">
        <references count="2">
          <reference field="4294967294" count="1" selected="0">
            <x v="2"/>
          </reference>
          <reference field="2" count="1">
            <x v="28"/>
          </reference>
        </references>
      </pivotArea>
    </format>
    <format dxfId="299">
      <pivotArea collapsedLevelsAreSubtotals="1" fieldPosition="0">
        <references count="2">
          <reference field="4294967294" count="1" selected="0">
            <x v="2"/>
          </reference>
          <reference field="2" count="1">
            <x v="28"/>
          </reference>
        </references>
      </pivotArea>
    </format>
    <format dxfId="298">
      <pivotArea collapsedLevelsAreSubtotals="1" fieldPosition="0">
        <references count="2">
          <reference field="4294967294" count="1" selected="0">
            <x v="2"/>
          </reference>
          <reference field="2" count="1">
            <x v="29"/>
          </reference>
        </references>
      </pivotArea>
    </format>
    <format dxfId="297">
      <pivotArea collapsedLevelsAreSubtotals="1" fieldPosition="0">
        <references count="2">
          <reference field="4294967294" count="1" selected="0">
            <x v="2"/>
          </reference>
          <reference field="2" count="1">
            <x v="29"/>
          </reference>
        </references>
      </pivotArea>
    </format>
    <format dxfId="296">
      <pivotArea collapsedLevelsAreSubtotals="1" fieldPosition="0">
        <references count="2">
          <reference field="4294967294" count="1" selected="0">
            <x v="2"/>
          </reference>
          <reference field="2" count="1">
            <x v="30"/>
          </reference>
        </references>
      </pivotArea>
    </format>
    <format dxfId="295">
      <pivotArea collapsedLevelsAreSubtotals="1" fieldPosition="0">
        <references count="2">
          <reference field="4294967294" count="1" selected="0">
            <x v="2"/>
          </reference>
          <reference field="2" count="1">
            <x v="31"/>
          </reference>
        </references>
      </pivotArea>
    </format>
    <format dxfId="294">
      <pivotArea collapsedLevelsAreSubtotals="1" fieldPosition="0">
        <references count="2">
          <reference field="4294967294" count="1" selected="0">
            <x v="2"/>
          </reference>
          <reference field="2" count="1">
            <x v="31"/>
          </reference>
        </references>
      </pivotArea>
    </format>
    <format dxfId="293">
      <pivotArea collapsedLevelsAreSubtotals="1" fieldPosition="0">
        <references count="2">
          <reference field="4294967294" count="1" selected="0">
            <x v="2"/>
          </reference>
          <reference field="2" count="1">
            <x v="32"/>
          </reference>
        </references>
      </pivotArea>
    </format>
    <format dxfId="292">
      <pivotArea collapsedLevelsAreSubtotals="1" fieldPosition="0">
        <references count="2">
          <reference field="4294967294" count="1" selected="0">
            <x v="2"/>
          </reference>
          <reference field="2" count="1">
            <x v="32"/>
          </reference>
        </references>
      </pivotArea>
    </format>
    <format dxfId="291">
      <pivotArea collapsedLevelsAreSubtotals="1" fieldPosition="0">
        <references count="2">
          <reference field="4294967294" count="1" selected="0">
            <x v="2"/>
          </reference>
          <reference field="2" count="1">
            <x v="33"/>
          </reference>
        </references>
      </pivotArea>
    </format>
    <format dxfId="290">
      <pivotArea collapsedLevelsAreSubtotals="1" fieldPosition="0">
        <references count="2">
          <reference field="4294967294" count="1" selected="0">
            <x v="2"/>
          </reference>
          <reference field="2" count="1">
            <x v="33"/>
          </reference>
        </references>
      </pivotArea>
    </format>
    <format dxfId="289">
      <pivotArea collapsedLevelsAreSubtotals="1" fieldPosition="0">
        <references count="2">
          <reference field="4294967294" count="1" selected="0">
            <x v="2"/>
          </reference>
          <reference field="2" count="1">
            <x v="34"/>
          </reference>
        </references>
      </pivotArea>
    </format>
    <format dxfId="288">
      <pivotArea collapsedLevelsAreSubtotals="1" fieldPosition="0">
        <references count="2">
          <reference field="4294967294" count="1" selected="0">
            <x v="2"/>
          </reference>
          <reference field="2" count="1">
            <x v="35"/>
          </reference>
        </references>
      </pivotArea>
    </format>
    <format dxfId="287">
      <pivotArea collapsedLevelsAreSubtotals="1" fieldPosition="0">
        <references count="2">
          <reference field="4294967294" count="1" selected="0">
            <x v="2"/>
          </reference>
          <reference field="2" count="1">
            <x v="36"/>
          </reference>
        </references>
      </pivotArea>
    </format>
    <format dxfId="286">
      <pivotArea collapsedLevelsAreSubtotals="1" fieldPosition="0">
        <references count="2">
          <reference field="4294967294" count="1" selected="0">
            <x v="2"/>
          </reference>
          <reference field="2" count="1">
            <x v="36"/>
          </reference>
        </references>
      </pivotArea>
    </format>
    <format dxfId="285">
      <pivotArea collapsedLevelsAreSubtotals="1" fieldPosition="0">
        <references count="2">
          <reference field="4294967294" count="1" selected="0">
            <x v="2"/>
          </reference>
          <reference field="2" count="1">
            <x v="38"/>
          </reference>
        </references>
      </pivotArea>
    </format>
    <format dxfId="284">
      <pivotArea collapsedLevelsAreSubtotals="1" fieldPosition="0">
        <references count="2">
          <reference field="4294967294" count="1" selected="0">
            <x v="2"/>
          </reference>
          <reference field="2" count="1">
            <x v="38"/>
          </reference>
        </references>
      </pivotArea>
    </format>
    <format dxfId="283">
      <pivotArea collapsedLevelsAreSubtotals="1" fieldPosition="0">
        <references count="2">
          <reference field="4294967294" count="1" selected="0">
            <x v="2"/>
          </reference>
          <reference field="2" count="1">
            <x v="39"/>
          </reference>
        </references>
      </pivotArea>
    </format>
    <format dxfId="282">
      <pivotArea collapsedLevelsAreSubtotals="1" fieldPosition="0">
        <references count="2">
          <reference field="4294967294" count="1" selected="0">
            <x v="2"/>
          </reference>
          <reference field="2" count="1">
            <x v="39"/>
          </reference>
        </references>
      </pivotArea>
    </format>
    <format dxfId="281">
      <pivotArea collapsedLevelsAreSubtotals="1" fieldPosition="0">
        <references count="2">
          <reference field="4294967294" count="1" selected="0">
            <x v="2"/>
          </reference>
          <reference field="2" count="1">
            <x v="40"/>
          </reference>
        </references>
      </pivotArea>
    </format>
    <format dxfId="280">
      <pivotArea collapsedLevelsAreSubtotals="1" fieldPosition="0">
        <references count="2">
          <reference field="4294967294" count="1" selected="0">
            <x v="2"/>
          </reference>
          <reference field="2" count="1">
            <x v="42"/>
          </reference>
        </references>
      </pivotArea>
    </format>
    <format dxfId="279">
      <pivotArea collapsedLevelsAreSubtotals="1" fieldPosition="0">
        <references count="2">
          <reference field="4294967294" count="1" selected="0">
            <x v="2"/>
          </reference>
          <reference field="2" count="1">
            <x v="41"/>
          </reference>
        </references>
      </pivotArea>
    </format>
    <format dxfId="278">
      <pivotArea collapsedLevelsAreSubtotals="1" fieldPosition="0">
        <references count="2">
          <reference field="4294967294" count="1" selected="0">
            <x v="2"/>
          </reference>
          <reference field="2" count="1">
            <x v="44"/>
          </reference>
        </references>
      </pivotArea>
    </format>
    <format dxfId="277">
      <pivotArea collapsedLevelsAreSubtotals="1" fieldPosition="0">
        <references count="2">
          <reference field="4294967294" count="1" selected="0">
            <x v="2"/>
          </reference>
          <reference field="2" count="1">
            <x v="45"/>
          </reference>
        </references>
      </pivotArea>
    </format>
    <format dxfId="276">
      <pivotArea collapsedLevelsAreSubtotals="1" fieldPosition="0">
        <references count="2">
          <reference field="4294967294" count="1" selected="0">
            <x v="2"/>
          </reference>
          <reference field="2" count="1">
            <x v="46"/>
          </reference>
        </references>
      </pivotArea>
    </format>
    <format dxfId="275">
      <pivotArea collapsedLevelsAreSubtotals="1" fieldPosition="0">
        <references count="2">
          <reference field="4294967294" count="1" selected="0">
            <x v="2"/>
          </reference>
          <reference field="2" count="1">
            <x v="47"/>
          </reference>
        </references>
      </pivotArea>
    </format>
    <format dxfId="274">
      <pivotArea collapsedLevelsAreSubtotals="1" fieldPosition="0">
        <references count="2">
          <reference field="4294967294" count="1" selected="0">
            <x v="2"/>
          </reference>
          <reference field="2" count="1">
            <x v="48"/>
          </reference>
        </references>
      </pivotArea>
    </format>
    <format dxfId="273">
      <pivotArea collapsedLevelsAreSubtotals="1" fieldPosition="0">
        <references count="2">
          <reference field="4294967294" count="1" selected="0">
            <x v="2"/>
          </reference>
          <reference field="2" count="1">
            <x v="49"/>
          </reference>
        </references>
      </pivotArea>
    </format>
    <format dxfId="272">
      <pivotArea collapsedLevelsAreSubtotals="1" fieldPosition="0">
        <references count="2">
          <reference field="4294967294" count="1" selected="0">
            <x v="2"/>
          </reference>
          <reference field="2" count="1">
            <x v="49"/>
          </reference>
        </references>
      </pivotArea>
    </format>
    <format dxfId="271">
      <pivotArea collapsedLevelsAreSubtotals="1" fieldPosition="0">
        <references count="2">
          <reference field="4294967294" count="1" selected="0">
            <x v="2"/>
          </reference>
          <reference field="2" count="1">
            <x v="50"/>
          </reference>
        </references>
      </pivotArea>
    </format>
    <format dxfId="270">
      <pivotArea collapsedLevelsAreSubtotals="1" fieldPosition="0">
        <references count="3">
          <reference field="4294967294" count="1" selected="0">
            <x v="2"/>
          </reference>
          <reference field="1" count="1" selected="0">
            <x v="95"/>
          </reference>
          <reference field="2" count="1">
            <x v="51"/>
          </reference>
        </references>
      </pivotArea>
    </format>
    <format dxfId="269">
      <pivotArea collapsedLevelsAreSubtotals="1" fieldPosition="0">
        <references count="3">
          <reference field="4294967294" count="1" selected="0">
            <x v="2"/>
          </reference>
          <reference field="1" count="1" selected="0">
            <x v="95"/>
          </reference>
          <reference field="2" count="1">
            <x v="51"/>
          </reference>
        </references>
      </pivotArea>
    </format>
    <format dxfId="268">
      <pivotArea collapsedLevelsAreSubtotals="1" fieldPosition="0">
        <references count="2">
          <reference field="4294967294" count="1" selected="0">
            <x v="2"/>
          </reference>
          <reference field="2" count="1">
            <x v="51"/>
          </reference>
        </references>
      </pivotArea>
    </format>
    <format dxfId="267">
      <pivotArea collapsedLevelsAreSubtotals="1" fieldPosition="0">
        <references count="2">
          <reference field="4294967294" count="1" selected="0">
            <x v="2"/>
          </reference>
          <reference field="2" count="1">
            <x v="51"/>
          </reference>
        </references>
      </pivotArea>
    </format>
    <format dxfId="266">
      <pivotArea collapsedLevelsAreSubtotals="1" fieldPosition="0">
        <references count="2">
          <reference field="4294967294" count="1" selected="0">
            <x v="2"/>
          </reference>
          <reference field="2" count="1">
            <x v="52"/>
          </reference>
        </references>
      </pivotArea>
    </format>
    <format dxfId="265">
      <pivotArea collapsedLevelsAreSubtotals="1" fieldPosition="0">
        <references count="2">
          <reference field="4294967294" count="1" selected="0">
            <x v="2"/>
          </reference>
          <reference field="2" count="1">
            <x v="52"/>
          </reference>
        </references>
      </pivotArea>
    </format>
    <format dxfId="264">
      <pivotArea collapsedLevelsAreSubtotals="1" fieldPosition="0">
        <references count="2">
          <reference field="4294967294" count="1" selected="0">
            <x v="2"/>
          </reference>
          <reference field="2" count="1">
            <x v="53"/>
          </reference>
        </references>
      </pivotArea>
    </format>
    <format dxfId="263">
      <pivotArea collapsedLevelsAreSubtotals="1" fieldPosition="0">
        <references count="2">
          <reference field="4294967294" count="1" selected="0">
            <x v="2"/>
          </reference>
          <reference field="2" count="1">
            <x v="54"/>
          </reference>
        </references>
      </pivotArea>
    </format>
    <format dxfId="262">
      <pivotArea collapsedLevelsAreSubtotals="1" fieldPosition="0">
        <references count="2">
          <reference field="4294967294" count="1" selected="0">
            <x v="2"/>
          </reference>
          <reference field="2" count="1">
            <x v="54"/>
          </reference>
        </references>
      </pivotArea>
    </format>
    <format dxfId="261">
      <pivotArea collapsedLevelsAreSubtotals="1" fieldPosition="0">
        <references count="2">
          <reference field="4294967294" count="1" selected="0">
            <x v="2"/>
          </reference>
          <reference field="2" count="1">
            <x v="55"/>
          </reference>
        </references>
      </pivotArea>
    </format>
    <format dxfId="260">
      <pivotArea collapsedLevelsAreSubtotals="1" fieldPosition="0">
        <references count="2">
          <reference field="4294967294" count="1" selected="0">
            <x v="2"/>
          </reference>
          <reference field="2" count="1">
            <x v="56"/>
          </reference>
        </references>
      </pivotArea>
    </format>
    <format dxfId="259">
      <pivotArea type="all" dataOnly="0" outline="0" fieldPosition="0"/>
    </format>
    <format dxfId="258">
      <pivotArea outline="0" collapsedLevelsAreSubtotals="1" fieldPosition="0"/>
    </format>
    <format dxfId="257">
      <pivotArea dataOnly="0" labelOnly="1" fieldPosition="0">
        <references count="1">
          <reference field="2" count="0"/>
        </references>
      </pivotArea>
    </format>
    <format dxfId="256">
      <pivotArea dataOnly="0" labelOnly="1" grandRow="1" outline="0" fieldPosition="0"/>
    </format>
    <format dxfId="255">
      <pivotArea dataOnly="0" labelOnly="1" outline="0" fieldPosition="0">
        <references count="1">
          <reference field="4294967294" count="3">
            <x v="0"/>
            <x v="1"/>
            <x v="2"/>
          </reference>
        </references>
      </pivotArea>
    </format>
    <format dxfId="254">
      <pivotArea collapsedLevelsAreSubtotals="1" fieldPosition="0">
        <references count="2">
          <reference field="4294967294" count="1" selected="0">
            <x v="2"/>
          </reference>
          <reference field="2" count="1">
            <x v="57"/>
          </reference>
        </references>
      </pivotArea>
    </format>
    <format dxfId="253">
      <pivotArea collapsedLevelsAreSubtotals="1" fieldPosition="0">
        <references count="2">
          <reference field="4294967294" count="1" selected="0">
            <x v="2"/>
          </reference>
          <reference field="2" count="1">
            <x v="53"/>
          </reference>
        </references>
      </pivotArea>
    </format>
    <format dxfId="252">
      <pivotArea collapsedLevelsAreSubtotals="1" fieldPosition="0">
        <references count="2">
          <reference field="4294967294" count="1" selected="0">
            <x v="2"/>
          </reference>
          <reference field="2" count="1">
            <x v="58"/>
          </reference>
        </references>
      </pivotArea>
    </format>
    <format dxfId="251">
      <pivotArea collapsedLevelsAreSubtotals="1" fieldPosition="0">
        <references count="2">
          <reference field="4294967294" count="1" selected="0">
            <x v="2"/>
          </reference>
          <reference field="2" count="1">
            <x v="37"/>
          </reference>
        </references>
      </pivotArea>
    </format>
    <format dxfId="250">
      <pivotArea collapsedLevelsAreSubtotals="1" fieldPosition="0">
        <references count="2">
          <reference field="4294967294" count="1" selected="0">
            <x v="2"/>
          </reference>
          <reference field="2" count="1">
            <x v="59"/>
          </reference>
        </references>
      </pivotArea>
    </format>
    <format dxfId="249">
      <pivotArea collapsedLevelsAreSubtotals="1" fieldPosition="0">
        <references count="2">
          <reference field="4294967294" count="1" selected="0">
            <x v="2"/>
          </reference>
          <reference field="2" count="1">
            <x v="64"/>
          </reference>
        </references>
      </pivotArea>
    </format>
    <format dxfId="248">
      <pivotArea collapsedLevelsAreSubtotals="1" fieldPosition="0">
        <references count="2">
          <reference field="4294967294" count="1" selected="0">
            <x v="2"/>
          </reference>
          <reference field="2" count="1">
            <x v="65"/>
          </reference>
        </references>
      </pivotArea>
    </format>
    <format dxfId="247">
      <pivotArea collapsedLevelsAreSubtotals="1" fieldPosition="0">
        <references count="2">
          <reference field="4294967294" count="1" selected="0">
            <x v="2"/>
          </reference>
          <reference field="2" count="1">
            <x v="59"/>
          </reference>
        </references>
      </pivotArea>
    </format>
    <format dxfId="246">
      <pivotArea collapsedLevelsAreSubtotals="1" fieldPosition="0">
        <references count="2">
          <reference field="4294967294" count="1" selected="0">
            <x v="2"/>
          </reference>
          <reference field="2" count="1">
            <x v="64"/>
          </reference>
        </references>
      </pivotArea>
    </format>
    <format dxfId="245">
      <pivotArea collapsedLevelsAreSubtotals="1" fieldPosition="0">
        <references count="2">
          <reference field="4294967294" count="1" selected="0">
            <x v="2"/>
          </reference>
          <reference field="2" count="1">
            <x v="65"/>
          </reference>
        </references>
      </pivotArea>
    </format>
    <format dxfId="244">
      <pivotArea collapsedLevelsAreSubtotals="1" fieldPosition="0">
        <references count="2">
          <reference field="4294967294" count="1" selected="0">
            <x v="2"/>
          </reference>
          <reference field="2" count="1">
            <x v="63"/>
          </reference>
        </references>
      </pivotArea>
    </format>
    <format dxfId="243">
      <pivotArea collapsedLevelsAreSubtotals="1" fieldPosition="0">
        <references count="2">
          <reference field="4294967294" count="1" selected="0">
            <x v="2"/>
          </reference>
          <reference field="2" count="1">
            <x v="61"/>
          </reference>
        </references>
      </pivotArea>
    </format>
    <format dxfId="242">
      <pivotArea collapsedLevelsAreSubtotals="1" fieldPosition="0">
        <references count="2">
          <reference field="4294967294" count="1" selected="0">
            <x v="2"/>
          </reference>
          <reference field="2" count="1">
            <x v="62"/>
          </reference>
        </references>
      </pivotArea>
    </format>
    <format dxfId="241">
      <pivotArea collapsedLevelsAreSubtotals="1" fieldPosition="0">
        <references count="2">
          <reference field="4294967294" count="1" selected="0">
            <x v="2"/>
          </reference>
          <reference field="2" count="1">
            <x v="66"/>
          </reference>
        </references>
      </pivotArea>
    </format>
    <format dxfId="240">
      <pivotArea collapsedLevelsAreSubtotals="1" fieldPosition="0">
        <references count="2">
          <reference field="4294967294" count="1" selected="0">
            <x v="2"/>
          </reference>
          <reference field="2" count="1">
            <x v="66"/>
          </reference>
        </references>
      </pivotArea>
    </format>
    <format dxfId="239">
      <pivotArea collapsedLevelsAreSubtotals="1" fieldPosition="0">
        <references count="2">
          <reference field="4294967294" count="1" selected="0">
            <x v="2"/>
          </reference>
          <reference field="2" count="1">
            <x v="67"/>
          </reference>
        </references>
      </pivotArea>
    </format>
    <format dxfId="238">
      <pivotArea collapsedLevelsAreSubtotals="1" fieldPosition="0">
        <references count="2">
          <reference field="4294967294" count="1" selected="0">
            <x v="2"/>
          </reference>
          <reference field="2" count="1">
            <x v="68"/>
          </reference>
        </references>
      </pivotArea>
    </format>
    <format dxfId="237">
      <pivotArea collapsedLevelsAreSubtotals="1" fieldPosition="0">
        <references count="2">
          <reference field="4294967294" count="1" selected="0">
            <x v="2"/>
          </reference>
          <reference field="2" count="1">
            <x v="71"/>
          </reference>
        </references>
      </pivotArea>
    </format>
    <format dxfId="236">
      <pivotArea collapsedLevelsAreSubtotals="1" fieldPosition="0">
        <references count="2">
          <reference field="4294967294" count="1" selected="0">
            <x v="2"/>
          </reference>
          <reference field="2" count="1">
            <x v="72"/>
          </reference>
        </references>
      </pivotArea>
    </format>
    <format dxfId="235">
      <pivotArea collapsedLevelsAreSubtotals="1" fieldPosition="0">
        <references count="2">
          <reference field="4294967294" count="1" selected="0">
            <x v="2"/>
          </reference>
          <reference field="2" count="1">
            <x v="60"/>
          </reference>
        </references>
      </pivotArea>
    </format>
    <format dxfId="234">
      <pivotArea collapsedLevelsAreSubtotals="1" fieldPosition="0">
        <references count="2">
          <reference field="4294967294" count="1" selected="0">
            <x v="2"/>
          </reference>
          <reference field="2" count="1">
            <x v="70"/>
          </reference>
        </references>
      </pivotArea>
    </format>
    <format dxfId="233">
      <pivotArea collapsedLevelsAreSubtotals="1" fieldPosition="0">
        <references count="2">
          <reference field="4294967294" count="1" selected="0">
            <x v="2"/>
          </reference>
          <reference field="2" count="1">
            <x v="73"/>
          </reference>
        </references>
      </pivotArea>
    </format>
    <format dxfId="232">
      <pivotArea collapsedLevelsAreSubtotals="1" fieldPosition="0">
        <references count="2">
          <reference field="4294967294" count="1" selected="0">
            <x v="2"/>
          </reference>
          <reference field="2" count="1">
            <x v="74"/>
          </reference>
        </references>
      </pivotArea>
    </format>
    <format dxfId="231">
      <pivotArea collapsedLevelsAreSubtotals="1" fieldPosition="0">
        <references count="2">
          <reference field="4294967294" count="1" selected="0">
            <x v="2"/>
          </reference>
          <reference field="2" count="1">
            <x v="75"/>
          </reference>
        </references>
      </pivotArea>
    </format>
    <format dxfId="230">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4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78">
        <item x="249"/>
        <item m="1" x="2275"/>
        <item m="1" x="2230"/>
        <item m="1" x="2229"/>
        <item m="1" x="2243"/>
        <item m="1" x="2233"/>
        <item m="1" x="2195"/>
        <item m="1" x="2214"/>
        <item m="1" x="2221"/>
        <item m="1" x="2241"/>
        <item m="1" x="2220"/>
        <item m="1" x="2249"/>
        <item m="1" x="2257"/>
        <item m="1" x="2218"/>
        <item m="1" x="2264"/>
        <item m="1" x="2211"/>
        <item m="1" x="2269"/>
        <item m="1" x="2224"/>
        <item m="1" x="2184"/>
        <item m="1" x="2273"/>
        <item m="1" x="2276"/>
        <item m="1" x="2191"/>
        <item m="1" x="2232"/>
        <item m="1" x="2186"/>
        <item m="1" x="2187"/>
        <item m="1" x="2189"/>
        <item m="1" x="2203"/>
        <item m="1" x="2204"/>
        <item m="1" x="2250"/>
        <item m="1" x="2238"/>
        <item m="1" x="2239"/>
        <item m="1" x="2244"/>
        <item m="1" x="2255"/>
        <item m="1" x="2234"/>
        <item m="1" x="2196"/>
        <item m="1" x="2201"/>
        <item m="1" x="2208"/>
        <item m="1" x="2258"/>
        <item x="0"/>
        <item m="1" x="2245"/>
        <item m="1" x="2251"/>
        <item m="1" x="2209"/>
        <item x="1"/>
        <item m="1" x="2252"/>
        <item m="1" x="2271"/>
        <item x="2"/>
        <item x="3"/>
        <item m="1" x="2215"/>
        <item m="1" x="2266"/>
        <item m="1" x="2212"/>
        <item m="1" x="2262"/>
        <item m="1" x="2270"/>
        <item m="1" x="2274"/>
        <item x="4"/>
        <item m="1" x="2185"/>
        <item x="5"/>
        <item x="6"/>
        <item m="1" x="2227"/>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37"/>
        <item x="157"/>
        <item x="158"/>
        <item x="159"/>
        <item x="160"/>
        <item x="161"/>
        <item x="162"/>
        <item x="163"/>
        <item x="164"/>
        <item x="165"/>
        <item x="166"/>
        <item x="167"/>
        <item x="168"/>
        <item x="169"/>
        <item m="1" x="221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72"/>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17"/>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25"/>
        <item x="276"/>
        <item x="277"/>
        <item x="278"/>
        <item x="275"/>
        <item m="1" x="2222"/>
        <item x="279"/>
        <item x="280"/>
        <item x="281"/>
        <item x="282"/>
        <item x="283"/>
        <item x="284"/>
        <item x="285"/>
        <item x="286"/>
        <item x="287"/>
        <item x="288"/>
        <item x="289"/>
        <item x="290"/>
        <item x="291"/>
        <item x="292"/>
        <item x="293"/>
        <item x="294"/>
        <item x="295"/>
        <item x="296"/>
        <item m="1" x="2226"/>
        <item x="297"/>
        <item x="298"/>
        <item x="299"/>
        <item m="1" x="2228"/>
        <item x="300"/>
        <item x="302"/>
        <item x="303"/>
        <item x="301"/>
        <item x="304"/>
        <item x="305"/>
        <item x="306"/>
        <item x="307"/>
        <item x="308"/>
        <item x="309"/>
        <item x="310"/>
        <item x="311"/>
        <item x="312"/>
        <item m="1" x="2192"/>
        <item x="313"/>
        <item m="1" x="2194"/>
        <item x="314"/>
        <item x="315"/>
        <item x="316"/>
        <item x="317"/>
        <item x="318"/>
        <item x="319"/>
        <item x="320"/>
        <item x="321"/>
        <item m="1" x="2240"/>
        <item x="323"/>
        <item x="324"/>
        <item x="325"/>
        <item x="326"/>
        <item x="322"/>
        <item x="327"/>
        <item x="328"/>
        <item x="329"/>
        <item x="330"/>
        <item x="331"/>
        <item m="1" x="2231"/>
        <item x="332"/>
        <item m="1" x="2193"/>
        <item x="333"/>
        <item x="334"/>
        <item x="335"/>
        <item x="336"/>
        <item x="337"/>
        <item x="338"/>
        <item x="344"/>
        <item m="1" x="2200"/>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90"/>
        <item x="375"/>
        <item x="376"/>
        <item x="373"/>
        <item x="377"/>
        <item x="378"/>
        <item x="379"/>
        <item x="380"/>
        <item m="1" x="2235"/>
        <item x="381"/>
        <item x="382"/>
        <item x="383"/>
        <item x="384"/>
        <item x="385"/>
        <item x="386"/>
        <item x="387"/>
        <item x="388"/>
        <item x="389"/>
        <item x="390"/>
        <item x="391"/>
        <item x="392"/>
        <item x="393"/>
        <item x="394"/>
        <item x="395"/>
        <item x="396"/>
        <item x="397"/>
        <item x="399"/>
        <item x="400"/>
        <item x="401"/>
        <item x="398"/>
        <item x="402"/>
        <item m="1" x="2236"/>
        <item x="403"/>
        <item x="404"/>
        <item x="405"/>
        <item x="406"/>
        <item x="407"/>
        <item x="408"/>
        <item x="409"/>
        <item m="1" x="2202"/>
        <item x="410"/>
        <item x="411"/>
        <item x="421"/>
        <item x="412"/>
        <item x="413"/>
        <item x="414"/>
        <item x="415"/>
        <item x="416"/>
        <item x="417"/>
        <item m="1" x="2256"/>
        <item x="418"/>
        <item x="419"/>
        <item x="420"/>
        <item x="423"/>
        <item x="443"/>
        <item x="424"/>
        <item x="422"/>
        <item x="425"/>
        <item x="426"/>
        <item x="427"/>
        <item x="428"/>
        <item x="429"/>
        <item x="430"/>
        <item x="431"/>
        <item x="432"/>
        <item m="1" x="2248"/>
        <item x="433"/>
        <item x="434"/>
        <item x="435"/>
        <item x="436"/>
        <item x="438"/>
        <item x="437"/>
        <item x="439"/>
        <item x="440"/>
        <item x="442"/>
        <item x="441"/>
        <item x="445"/>
        <item x="446"/>
        <item x="447"/>
        <item x="444"/>
        <item x="448"/>
        <item x="449"/>
        <item x="450"/>
        <item x="451"/>
        <item x="452"/>
        <item x="453"/>
        <item x="454"/>
        <item x="455"/>
        <item x="456"/>
        <item x="457"/>
        <item m="1" x="2210"/>
        <item x="458"/>
        <item x="459"/>
        <item m="1" x="2259"/>
        <item x="460"/>
        <item x="461"/>
        <item x="462"/>
        <item x="463"/>
        <item m="1" x="2268"/>
        <item x="464"/>
        <item x="465"/>
        <item x="466"/>
        <item x="467"/>
        <item x="468"/>
        <item x="469"/>
        <item x="470"/>
        <item m="1" x="2247"/>
        <item x="471"/>
        <item x="472"/>
        <item x="473"/>
        <item x="474"/>
        <item x="475"/>
        <item x="476"/>
        <item x="477"/>
        <item x="478"/>
        <item x="479"/>
        <item x="480"/>
        <item x="481"/>
        <item x="482"/>
        <item x="483"/>
        <item x="484"/>
        <item m="1" x="2223"/>
        <item x="490"/>
        <item x="485"/>
        <item x="486"/>
        <item x="487"/>
        <item x="488"/>
        <item x="489"/>
        <item x="491"/>
        <item x="492"/>
        <item m="1" x="2216"/>
        <item m="1" x="2260"/>
        <item x="503"/>
        <item m="1" x="2263"/>
        <item x="493"/>
        <item x="494"/>
        <item x="504"/>
        <item x="495"/>
        <item x="496"/>
        <item x="497"/>
        <item x="498"/>
        <item x="499"/>
        <item x="500"/>
        <item x="501"/>
        <item x="502"/>
        <item x="505"/>
        <item x="506"/>
        <item x="507"/>
        <item x="508"/>
        <item m="1" x="2213"/>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82"/>
        <item x="564"/>
        <item x="565"/>
        <item x="566"/>
        <item x="567"/>
        <item x="568"/>
        <item x="569"/>
        <item x="570"/>
        <item x="571"/>
        <item x="572"/>
        <item x="573"/>
        <item x="574"/>
        <item m="1" x="2188"/>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97"/>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99"/>
        <item x="698"/>
        <item x="708"/>
        <item x="709"/>
        <item x="710"/>
        <item x="699"/>
        <item x="700"/>
        <item x="701"/>
        <item x="702"/>
        <item x="703"/>
        <item x="704"/>
        <item x="705"/>
        <item x="706"/>
        <item x="707"/>
        <item x="711"/>
        <item x="726"/>
        <item x="727"/>
        <item x="734"/>
        <item x="712"/>
        <item x="728"/>
        <item x="729"/>
        <item m="1" x="2246"/>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05"/>
        <item x="753"/>
        <item m="1" x="2207"/>
        <item x="740"/>
        <item x="754"/>
        <item x="741"/>
        <item x="742"/>
        <item x="743"/>
        <item x="744"/>
        <item x="745"/>
        <item x="746"/>
        <item x="747"/>
        <item x="755"/>
        <item x="748"/>
        <item x="757"/>
        <item x="758"/>
        <item x="769"/>
        <item x="759"/>
        <item m="1" x="2254"/>
        <item x="760"/>
        <item x="761"/>
        <item x="770"/>
        <item m="1" x="2261"/>
        <item x="762"/>
        <item x="771"/>
        <item x="763"/>
        <item x="764"/>
        <item x="765"/>
        <item x="766"/>
        <item x="772"/>
        <item x="773"/>
        <item x="767"/>
        <item x="768"/>
        <item x="774"/>
        <item x="775"/>
        <item x="790"/>
        <item x="776"/>
        <item x="791"/>
        <item x="777"/>
        <item x="778"/>
        <item x="792"/>
        <item x="779"/>
        <item x="780"/>
        <item x="781"/>
        <item x="782"/>
        <item x="793"/>
        <item x="783"/>
        <item x="794"/>
        <item x="795"/>
        <item x="2180"/>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67"/>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42"/>
        <item x="944"/>
        <item m="1" x="2206"/>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53"/>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65"/>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83"/>
        <item x="1583"/>
        <item x="1577"/>
        <item x="1578"/>
        <item x="1576"/>
        <item x="1579"/>
        <item x="1580"/>
        <item x="1586"/>
        <item x="1587"/>
        <item x="1581"/>
        <item x="1582"/>
        <item x="1588"/>
        <item x="1589"/>
        <item x="1590"/>
        <item x="1602"/>
        <item x="1612"/>
        <item m="1" x="2198"/>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x="2154"/>
        <item x="2155"/>
        <item x="2156"/>
        <item x="2157"/>
        <item x="2158"/>
        <item x="2159"/>
        <item x="2160"/>
        <item x="2162"/>
        <item x="2161"/>
        <item x="2163"/>
        <item x="2164"/>
        <item x="2165"/>
        <item x="2166"/>
        <item x="2167"/>
        <item x="2168"/>
        <item x="2171"/>
        <item x="2173"/>
        <item x="2174"/>
        <item x="2169"/>
        <item x="2170"/>
        <item x="2172"/>
        <item x="2175"/>
        <item x="2176"/>
        <item x="2178"/>
        <item x="2177"/>
        <item x="2179"/>
        <item x="2181"/>
        <item t="default"/>
      </items>
    </pivotField>
    <pivotField axis="axisRow" showAll="0">
      <items count="236">
        <item sd="0" x="43"/>
        <item sd="0" x="46"/>
        <item sd="0" x="45"/>
        <item sd="0" x="35"/>
        <item sd="0" m="1" x="147"/>
        <item sd="0" x="44"/>
        <item sd="0" m="1" x="161"/>
        <item sd="0" m="1" x="183"/>
        <item sd="0" x="42"/>
        <item sd="0" x="41"/>
        <item sd="0" x="40"/>
        <item sd="0" x="39"/>
        <item sd="0" x="38"/>
        <item sd="0" x="37"/>
        <item sd="0" x="20"/>
        <item sd="0" x="36"/>
        <item sd="0" m="1" x="153"/>
        <item sd="0" x="15"/>
        <item sd="0" x="18"/>
        <item n="JPMC (Main Project)" sd="0" x="11"/>
        <item sd="0" x="32"/>
        <item sd="0" x="31"/>
        <item sd="0" x="33"/>
        <item sd="0" x="34"/>
        <item sd="0" x="27"/>
        <item sd="0" x="30"/>
        <item sd="0" x="29"/>
        <item sd="0" x="26"/>
        <item sd="0" x="24"/>
        <item sd="0" x="25"/>
        <item sd="0" x="0"/>
        <item sd="0" x="19"/>
        <item sd="0" x="22"/>
        <item sd="0" x="23"/>
        <item sd="0" m="1" x="131"/>
        <item sd="0" x="21"/>
        <item sd="0" m="1" x="201"/>
        <item sd="0" m="1" x="159"/>
        <item sd="0" m="1" x="166"/>
        <item sd="0" x="8"/>
        <item sd="0" x="9"/>
        <item sd="0" m="1" x="156"/>
        <item sd="0" m="1" x="126"/>
        <item sd="0" m="1" x="177"/>
        <item sd="0" m="1" x="121"/>
        <item sd="0" m="1" x="133"/>
        <item sd="0" m="1" x="162"/>
        <item sd="0" x="13"/>
        <item sd="0" m="1" x="232"/>
        <item sd="0" m="1" x="212"/>
        <item sd="0" m="1" x="203"/>
        <item sd="0" m="1" x="141"/>
        <item sd="0" m="1" x="138"/>
        <item sd="0" m="1" x="228"/>
        <item sd="0" m="1" x="206"/>
        <item sd="0" m="1" x="215"/>
        <item sd="0" m="1" x="199"/>
        <item sd="0" m="1" x="189"/>
        <item sd="0" m="1" x="124"/>
        <item sd="0" m="1" x="152"/>
        <item sd="0" x="17"/>
        <item sd="0" m="1" x="158"/>
        <item sd="0" m="1" x="172"/>
        <item sd="0" m="1" x="125"/>
        <item sd="0" x="14"/>
        <item sd="0" m="1" x="222"/>
        <item sd="0" x="86"/>
        <item sd="0" m="1" x="167"/>
        <item sd="0" m="1" x="225"/>
        <item sd="0" m="1" x="160"/>
        <item sd="0" m="1" x="181"/>
        <item sd="0" m="1" x="179"/>
        <item sd="0" m="1" x="132"/>
        <item sd="0" m="1" x="170"/>
        <item sd="0" m="1" x="136"/>
        <item sd="0" m="1" x="176"/>
        <item sd="0" m="1" x="214"/>
        <item sd="0" m="1" x="171"/>
        <item sd="0" m="1" x="184"/>
        <item sd="0" x="10"/>
        <item sd="0" m="1" x="187"/>
        <item sd="0" x="1"/>
        <item sd="0" m="1" x="134"/>
        <item sd="0" m="1" x="188"/>
        <item sd="0" m="1" x="157"/>
        <item sd="0" m="1" x="216"/>
        <item sd="0" m="1" x="219"/>
        <item sd="0" m="1" x="191"/>
        <item sd="0" m="1" x="119"/>
        <item sd="0" m="1" x="140"/>
        <item sd="0" m="1" x="182"/>
        <item sd="0" m="1" x="175"/>
        <item sd="0" m="1" x="129"/>
        <item sd="0" m="1" x="123"/>
        <item sd="0" m="1" x="210"/>
        <item sd="0" x="3"/>
        <item sd="0" m="1" x="148"/>
        <item sd="0" x="7"/>
        <item sd="0" m="1" x="163"/>
        <item sd="0" x="2"/>
        <item sd="0" m="1" x="213"/>
        <item sd="0" m="1" x="169"/>
        <item sd="0" x="12"/>
        <item sd="0" x="5"/>
        <item sd="0" m="1" x="151"/>
        <item sd="0" x="4"/>
        <item sd="0" m="1" x="231"/>
        <item sd="0" m="1" x="137"/>
        <item sd="0" m="1" x="145"/>
        <item sd="0" m="1" x="197"/>
        <item sd="0" m="1" x="205"/>
        <item sd="0" m="1" x="209"/>
        <item sd="0" m="1" x="128"/>
        <item sd="0" m="1" x="223"/>
        <item sd="0" m="1" x="139"/>
        <item sd="0" m="1" x="144"/>
        <item sd="0" x="6"/>
        <item sd="0" m="1" x="200"/>
        <item sd="0" m="1" x="204"/>
        <item sd="0" m="1" x="220"/>
        <item sd="0" m="1" x="226"/>
        <item sd="0" m="1" x="221"/>
        <item sd="0" x="16"/>
        <item sd="0" m="1" x="118"/>
        <item sd="0" m="1" x="193"/>
        <item sd="0" m="1" x="186"/>
        <item sd="0" m="1" x="202"/>
        <item sd="0" m="1" x="164"/>
        <item m="1" x="178"/>
        <item sd="0" m="1" x="142"/>
        <item sd="0" m="1" x="207"/>
        <item sd="0" m="1" x="165"/>
        <item sd="0" m="1" x="192"/>
        <item sd="0" m="1" x="218"/>
        <item sd="0" x="28"/>
        <item sd="0" m="1" x="180"/>
        <item sd="0" m="1" x="208"/>
        <item sd="0" m="1" x="234"/>
        <item sd="0" m="1" x="155"/>
        <item m="1" x="195"/>
        <item sd="0" m="1" x="194"/>
        <item sd="0" m="1" x="229"/>
        <item sd="0" m="1" x="150"/>
        <item m="1" x="217"/>
        <item sd="0" m="1" x="127"/>
        <item m="1" x="173"/>
        <item m="1" x="211"/>
        <item m="1" x="143"/>
        <item x="47"/>
        <item x="48"/>
        <item x="49"/>
        <item m="1" x="233"/>
        <item x="51"/>
        <item x="52"/>
        <item x="50"/>
        <item x="53"/>
        <item x="54"/>
        <item x="55"/>
        <item x="56"/>
        <item x="57"/>
        <item m="1" x="224"/>
        <item x="59"/>
        <item x="58"/>
        <item x="60"/>
        <item x="63"/>
        <item x="61"/>
        <item x="62"/>
        <item x="64"/>
        <item m="1" x="115"/>
        <item m="1" x="168"/>
        <item x="65"/>
        <item x="67"/>
        <item x="66"/>
        <item x="68"/>
        <item x="69"/>
        <item x="70"/>
        <item x="71"/>
        <item m="1" x="198"/>
        <item m="1" x="130"/>
        <item x="72"/>
        <item x="75"/>
        <item x="73"/>
        <item x="76"/>
        <item m="1" x="135"/>
        <item m="1" x="120"/>
        <item x="78"/>
        <item x="74"/>
        <item m="1" x="190"/>
        <item m="1" x="105"/>
        <item x="80"/>
        <item m="1" x="122"/>
        <item m="1" x="117"/>
        <item m="1" x="185"/>
        <item x="77"/>
        <item m="1" x="227"/>
        <item x="81"/>
        <item x="82"/>
        <item x="83"/>
        <item m="1" x="230"/>
        <item m="1" x="174"/>
        <item x="84"/>
        <item m="1" x="146"/>
        <item x="79"/>
        <item x="98"/>
        <item m="1" x="149"/>
        <item x="85"/>
        <item m="1" x="196"/>
        <item x="87"/>
        <item x="88"/>
        <item x="89"/>
        <item x="90"/>
        <item x="91"/>
        <item m="1" x="154"/>
        <item m="1" x="111"/>
        <item x="92"/>
        <item x="93"/>
        <item m="1" x="114"/>
        <item m="1" x="113"/>
        <item m="1" x="112"/>
        <item x="94"/>
        <item m="1" x="116"/>
        <item m="1" x="106"/>
        <item x="97"/>
        <item m="1" x="109"/>
        <item x="96"/>
        <item m="1" x="107"/>
        <item m="1" x="110"/>
        <item x="100"/>
        <item x="101"/>
        <item m="1" x="104"/>
        <item x="102"/>
        <item m="1" x="108"/>
        <item x="103"/>
        <item x="99"/>
        <item x="95"/>
        <item t="default"/>
      </items>
    </pivotField>
    <pivotField axis="axisRow" showAll="0" sortType="ascending">
      <items count="1063">
        <item h="1" sd="0" x="60"/>
        <item h="1" sd="0" x="149"/>
        <item h="1" x="755"/>
        <item h="1" sd="0" m="1" x="833"/>
        <item h="1" sd="0" x="724"/>
        <item h="1" sd="0" m="1" x="905"/>
        <item h="1" sd="0" x="572"/>
        <item h="1" sd="0" m="1" x="1003"/>
        <item h="1" sd="0" m="1" x="846"/>
        <item h="1" sd="0" x="464"/>
        <item h="1" sd="0" m="1" x="867"/>
        <item h="1" x="756"/>
        <item h="1" sd="0" x="18"/>
        <item h="1" sd="0" x="288"/>
        <item h="1" sd="0" m="1" x="1044"/>
        <item h="1" sd="0" x="146"/>
        <item h="1" sd="0" x="179"/>
        <item h="1" sd="0" x="490"/>
        <item h="1" sd="0" x="673"/>
        <item h="1" sd="0" m="1" x="1041"/>
        <item h="1" sd="0" x="641"/>
        <item h="1" sd="0" x="623"/>
        <item h="1" sd="0" x="100"/>
        <item h="1" sd="0" x="606"/>
        <item h="1" sd="0" m="1" x="852"/>
        <item h="1" sd="0" m="1" x="1007"/>
        <item h="1" sd="0" x="137"/>
        <item h="1" sd="0" m="1" x="989"/>
        <item h="1" sd="0" x="231"/>
        <item h="1" sd="0" m="1" x="823"/>
        <item sd="0" x="758"/>
        <item h="1" sd="0" m="1" x="994"/>
        <item h="1" sd="0" m="1" x="884"/>
        <item h="1" sd="0" x="363"/>
        <item h="1" sd="0" x="510"/>
        <item sd="0" x="563"/>
        <item h="1" sd="0" x="651"/>
        <item h="1" x="736"/>
        <item h="1" sd="0" x="375"/>
        <item h="1" sd="0" x="379"/>
        <item h="1" sd="0" m="1" x="881"/>
        <item h="1" sd="0" x="718"/>
        <item h="1" sd="0" m="1" x="859"/>
        <item h="1" sd="0" m="1" x="912"/>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44"/>
        <item h="1" sd="0" x="325"/>
        <item h="1" sd="0" x="481"/>
        <item h="1" sd="0" m="1" x="1045"/>
        <item h="1" sd="0" m="1" x="942"/>
        <item h="1" sd="0" x="528"/>
        <item h="1" sd="0" x="630"/>
        <item h="1" sd="0" x="223"/>
        <item h="1" sd="0" m="1" x="835"/>
        <item h="1" sd="0" x="239"/>
        <item h="1" sd="0" x="521"/>
        <item h="1" sd="0" x="135"/>
        <item h="1" sd="0" x="140"/>
        <item h="1" sd="0" x="479"/>
        <item h="1" sd="0" m="1" x="1018"/>
        <item h="1" sd="0" m="1" x="948"/>
        <item h="1" sd="0" x="219"/>
        <item h="1" sd="0" m="1" x="1057"/>
        <item h="1" sd="0" x="562"/>
        <item h="1" x="743"/>
        <item h="1" x="760"/>
        <item h="1" sd="0" x="711"/>
        <item h="1" sd="0" x="683"/>
        <item h="1" x="805"/>
        <item h="1" sd="0" x="93"/>
        <item h="1" sd="0" m="1" x="1015"/>
        <item h="1" sd="0" x="399"/>
        <item h="1" sd="0" x="222"/>
        <item h="1" sd="0" m="1" x="848"/>
        <item h="1" sd="0" x="337"/>
        <item h="1" sd="0" x="207"/>
        <item h="1" sd="0" x="517"/>
        <item h="1" sd="0" x="489"/>
        <item h="1" sd="0" x="184"/>
        <item h="1" sd="0" x="152"/>
        <item h="1" sd="0" m="1" x="1028"/>
        <item h="1" sd="0" x="40"/>
        <item h="1" sd="0" x="281"/>
        <item h="1" sd="0" x="170"/>
        <item h="1" x="803"/>
        <item h="1" sd="0" x="317"/>
        <item h="1" sd="0" x="358"/>
        <item h="1" sd="0" x="214"/>
        <item h="1" sd="0" x="370"/>
        <item h="1" sd="0" x="378"/>
        <item h="1" sd="0" x="279"/>
        <item h="1" sd="0" m="1" x="885"/>
        <item h="1" sd="0" x="156"/>
        <item h="1" sd="0" x="700"/>
        <item h="1" sd="0" x="639"/>
        <item h="1" sd="0" x="253"/>
        <item h="1" sd="0" m="1" x="1004"/>
        <item h="1" sd="0" x="442"/>
        <item h="1" sd="0" m="1" x="814"/>
        <item h="1" sd="0" x="409"/>
        <item h="1" sd="0" x="365"/>
        <item h="1" sd="0" m="1" x="866"/>
        <item h="1" sd="0" m="1" x="831"/>
        <item sd="0" x="666"/>
        <item h="1" sd="0" x="556"/>
        <item h="1" sd="0" x="383"/>
        <item h="1" sd="0" x="259"/>
        <item h="1" sd="0" x="463"/>
        <item h="1" sd="0" x="252"/>
        <item h="1" sd="0" x="643"/>
        <item h="1" sd="0" x="537"/>
        <item h="1" sd="0" m="1" x="947"/>
        <item h="1" sd="0" x="577"/>
        <item h="1" sd="0" x="597"/>
        <item h="1" sd="0" x="12"/>
        <item h="1" sd="0" x="571"/>
        <item h="1" sd="0" m="1" x="1017"/>
        <item h="1" sd="0" x="569"/>
        <item h="1" sd="0" x="352"/>
        <item h="1" sd="0" x="218"/>
        <item h="1" sd="0" x="371"/>
        <item h="1" sd="0" x="224"/>
        <item h="1" sd="0" x="63"/>
        <item h="1" sd="0" x="8"/>
        <item h="1" sd="0" x="102"/>
        <item h="1" sd="0" m="1" x="853"/>
        <item h="1" sd="0" m="1" x="1047"/>
        <item h="1" sd="0" x="550"/>
        <item h="1" sd="0" x="319"/>
        <item h="1" sd="0" m="1" x="858"/>
        <item h="1" sd="0" m="1" x="1058"/>
        <item h="1" sd="0" x="386"/>
        <item h="1" sd="0" x="634"/>
        <item h="1" sd="0" x="31"/>
        <item h="1" sd="0" x="55"/>
        <item h="1" sd="0" x="227"/>
        <item h="1" sd="0" x="453"/>
        <item h="1" sd="0" x="356"/>
        <item h="1" x="801"/>
        <item h="1" sd="0" x="161"/>
        <item h="1" sd="0" x="153"/>
        <item h="1" sd="0" x="653"/>
        <item h="1" sd="0" x="553"/>
        <item h="1" sd="0" x="704"/>
        <item h="1" sd="0" m="1" x="932"/>
        <item h="1" sd="0" x="133"/>
        <item h="1" sd="0" m="1" x="839"/>
        <item h="1" sd="0" m="1" x="832"/>
        <item h="1" sd="0" m="1" x="1033"/>
        <item h="1" sd="0" x="668"/>
        <item h="1" x="762"/>
        <item h="1" sd="0" x="681"/>
        <item h="1" sd="0" x="685"/>
        <item h="1" sd="0" x="46"/>
        <item h="1" sd="0" x="374"/>
        <item h="1" sd="0" m="1" x="841"/>
        <item h="1" sd="0" x="423"/>
        <item h="1" sd="0" x="574"/>
        <item h="1" sd="0" x="367"/>
        <item h="1" sd="0" x="270"/>
        <item h="1" sd="0" m="1" x="922"/>
        <item h="1" sd="0" m="1" x="887"/>
        <item h="1" sd="0" x="427"/>
        <item h="1" sd="0" x="411"/>
        <item h="1" sd="0" x="465"/>
        <item h="1" sd="0" m="1" x="923"/>
        <item h="1" sd="0" m="1" x="903"/>
        <item h="1" sd="0" m="1" x="1014"/>
        <item h="1" sd="0" m="1" x="957"/>
        <item h="1" sd="0" m="1" x="919"/>
        <item h="1" sd="0" x="366"/>
        <item h="1" sd="0" x="437"/>
        <item h="1" sd="0" x="506"/>
        <item h="1" sd="0" x="632"/>
        <item h="1" sd="0" m="1" x="933"/>
        <item h="1" sd="0" x="567"/>
        <item h="1" sd="0" x="665"/>
        <item h="1" x="797"/>
        <item h="1" sd="0" x="534"/>
        <item h="1" sd="0" x="456"/>
        <item h="1" sd="0" x="318"/>
        <item h="1" sd="0" m="1" x="880"/>
        <item h="1" x="800"/>
        <item h="1" sd="0" x="697"/>
        <item h="1" sd="0" x="312"/>
        <item h="1" sd="0" x="273"/>
        <item h="1" sd="0" x="428"/>
        <item h="1" sd="0" x="519"/>
        <item h="1" sd="0" m="1" x="979"/>
        <item h="1" sd="0" x="396"/>
        <item h="1" x="751"/>
        <item h="1" sd="0" x="605"/>
        <item h="1" sd="0" x="402"/>
        <item h="1" sd="0" x="710"/>
        <item h="1" sd="0" x="201"/>
        <item h="1" sd="0" m="1" x="907"/>
        <item h="1" x="779"/>
        <item h="1" sd="0" x="160"/>
        <item h="1" sd="0" x="443"/>
        <item h="1" sd="0" m="1" x="1011"/>
        <item h="1" sd="0" m="1" x="971"/>
        <item h="1" sd="0" m="1" x="865"/>
        <item h="1" x="746"/>
        <item h="1" sd="0" x="451"/>
        <item h="1" sd="0" x="538"/>
        <item h="1" sd="0" x="414"/>
        <item h="1" sd="0" x="413"/>
        <item h="1" sd="0" x="277"/>
        <item h="1" sd="0" x="467"/>
        <item h="1" sd="0" m="1" x="965"/>
        <item h="1" sd="0" x="225"/>
        <item h="1" sd="0" m="1" x="837"/>
        <item h="1" sd="0" m="1" x="840"/>
        <item h="1" sd="0" x="522"/>
        <item h="1" sd="0" x="468"/>
        <item h="1" sd="0" x="539"/>
        <item h="1" x="804"/>
        <item h="1" sd="0" x="633"/>
        <item h="1" sd="0" m="1" x="851"/>
        <item h="1" sd="0" x="292"/>
        <item h="1" sd="0" x="15"/>
        <item h="1" sd="0" m="1" x="878"/>
        <item h="1" sd="0" m="1" x="893"/>
        <item h="1" sd="0" x="662"/>
        <item h="1" sd="0" x="0"/>
        <item h="1" sd="0" x="232"/>
        <item h="1" sd="0" x="679"/>
        <item h="1" sd="0" x="213"/>
        <item h="1" sd="0" m="1" x="1013"/>
        <item h="1" sd="0" x="316"/>
        <item h="1" x="749"/>
        <item h="1" sd="0" x="702"/>
        <item h="1" sd="0" x="513"/>
        <item h="1" sd="0" x="436"/>
        <item h="1" sd="0" x="449"/>
        <item h="1" sd="0" m="1" x="822"/>
        <item h="1" sd="0" x="291"/>
        <item h="1" x="739"/>
        <item h="1" sd="0" x="391"/>
        <item h="1" sd="0" x="333"/>
        <item h="1" x="793"/>
        <item h="1" x="787"/>
        <item sd="0" x="339"/>
        <item h="1" sd="0" x="275"/>
        <item h="1" sd="0" m="1" x="854"/>
        <item sd="0" x="174"/>
        <item h="1" sd="0" x="171"/>
        <item h="1" sd="0" x="233"/>
        <item h="1" sd="0" x="78"/>
        <item h="1" sd="0" m="1" x="913"/>
        <item h="1" sd="0" x="236"/>
        <item h="1" sd="0" x="58"/>
        <item h="1" sd="0" m="1" x="982"/>
        <item h="1" sd="0" x="474"/>
        <item h="1" sd="0" x="511"/>
        <item h="1" sd="0" x="408"/>
        <item h="1" sd="0" x="587"/>
        <item h="1" sd="0" x="240"/>
        <item h="1" sd="0" m="1" x="847"/>
        <item h="1" sd="0" x="182"/>
        <item h="1" sd="0" x="307"/>
        <item h="1" sd="0" x="782"/>
        <item h="1" sd="0" x="648"/>
        <item h="1" x="776"/>
        <item h="1" sd="0" x="290"/>
        <item h="1" sd="0" m="1" x="939"/>
        <item h="1" sd="0" m="1" x="1000"/>
        <item h="1" sd="0" x="636"/>
        <item h="1" sd="0" x="499"/>
        <item h="1" sd="0" x="447"/>
        <item h="1" sd="0" x="132"/>
        <item h="1" sd="0" x="56"/>
        <item h="1" sd="0" x="126"/>
        <item h="1" sd="0" x="22"/>
        <item h="1" sd="0" x="187"/>
        <item h="1" sd="0" m="1" x="828"/>
        <item h="1" sd="0" m="1" x="1031"/>
        <item h="1" sd="0" m="1" x="834"/>
        <item h="1" sd="0" x="11"/>
        <item h="1" sd="0" x="670"/>
        <item h="1" sd="0" x="353"/>
        <item h="1" sd="0" x="542"/>
        <item h="1" sd="0" m="1" x="918"/>
        <item h="1" sd="0" x="124"/>
        <item h="1" sd="0" x="646"/>
        <item h="1" sd="0" m="1" x="1061"/>
        <item h="1" sd="0" x="77"/>
        <item h="1" sd="0" m="1" x="943"/>
        <item h="1" sd="0" x="435"/>
        <item h="1" sd="0" x="92"/>
        <item h="1" sd="0" x="35"/>
        <item h="1" sd="0" x="196"/>
        <item h="1" sd="0" m="1" x="1040"/>
        <item h="1" sd="0" x="1"/>
        <item h="1" sd="0" x="180"/>
        <item h="1" sd="0" x="430"/>
        <item h="1" sd="0" x="285"/>
        <item h="1" x="747"/>
        <item h="1" sd="0" x="581"/>
        <item h="1" sd="0" m="1" x="960"/>
        <item h="1" sd="0" x="42"/>
        <item h="1" sd="0" x="469"/>
        <item h="1" sd="0" x="440"/>
        <item h="1" sd="0" m="1" x="981"/>
        <item h="1" sd="0" m="1" x="951"/>
        <item h="1" sd="0" m="1" x="968"/>
        <item h="1" sd="0" m="1" x="901"/>
        <item h="1" sd="0" x="84"/>
        <item h="1" sd="0" x="106"/>
        <item h="1" sd="0" x="727"/>
        <item h="1" sd="0" m="1" x="813"/>
        <item h="1" sd="0" x="526"/>
        <item h="1" sd="0" x="592"/>
        <item h="1" sd="0" x="484"/>
        <item h="1" sd="0" x="336"/>
        <item h="1" sd="0" x="659"/>
        <item h="1" sd="0" x="669"/>
        <item h="1" sd="0" m="1" x="974"/>
        <item h="1" sd="0" x="560"/>
        <item h="1" sd="0" x="714"/>
        <item sd="0" x="709"/>
        <item h="1" x="795"/>
        <item sd="0" x="599"/>
        <item h="1" sd="0" m="1" x="815"/>
        <item h="1" sd="0" m="1" x="810"/>
        <item h="1" sd="0" m="1" x="961"/>
        <item h="1" sd="0" m="1" x="843"/>
        <item h="1" sd="0" x="515"/>
        <item h="1" sd="0" x="715"/>
        <item h="1" sd="0" x="677"/>
        <item h="1" sd="0" x="698"/>
        <item h="1" sd="0" m="1" x="991"/>
        <item h="1" x="783"/>
        <item h="1" x="802"/>
        <item h="1" sd="0" m="1" x="844"/>
        <item h="1" sd="0" x="16"/>
        <item h="1" sd="0" m="1" x="926"/>
        <item h="1" sd="0" x="407"/>
        <item h="1" sd="0" x="603"/>
        <item h="1" sd="0" m="1" x="970"/>
        <item h="1" sd="0" m="1" x="883"/>
        <item h="1" sd="0" x="280"/>
        <item h="1" sd="0" x="104"/>
        <item h="1" sd="0" x="332"/>
        <item h="1" sd="0" m="1" x="906"/>
        <item h="1" sd="0" x="348"/>
        <item h="1" sd="0" x="23"/>
        <item sd="0" x="693"/>
        <item h="1" sd="0" m="1" x="860"/>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51"/>
        <item h="1" sd="0" m="1" x="1026"/>
        <item h="1" sd="0" x="87"/>
        <item h="1" sd="0" x="501"/>
        <item h="1" sd="0" x="690"/>
        <item h="1" sd="0" x="450"/>
        <item h="1" sd="0" x="33"/>
        <item h="1" sd="0" x="19"/>
        <item h="1" sd="0" x="389"/>
        <item h="1" sd="0" m="1" x="817"/>
        <item h="1" sd="0" x="403"/>
        <item h="1" sd="0" x="20"/>
        <item h="1" sd="0" m="1" x="829"/>
        <item h="1" sd="0" x="584"/>
        <item h="1" sd="0" x="96"/>
        <item h="1" sd="0" x="555"/>
        <item h="1" sd="0" x="438"/>
        <item h="1" sd="0" m="1" x="856"/>
        <item h="1" sd="0" m="1" x="1043"/>
        <item h="1" sd="0" m="1" x="1020"/>
        <item h="1" sd="0" m="1" x="894"/>
        <item h="1" sd="0" x="588"/>
        <item h="1" sd="0" x="120"/>
        <item h="1" sd="0" x="590"/>
        <item h="1" sd="0" x="131"/>
        <item h="1" sd="0" x="119"/>
        <item h="1" sd="0" m="1" x="972"/>
        <item h="1" sd="0" m="1" x="937"/>
        <item h="1" sd="0" m="1" x="963"/>
        <item h="1" sd="0" m="1" x="827"/>
        <item h="1" sd="0" m="1" x="949"/>
        <item h="1" sd="0" x="228"/>
        <item h="1" sd="0" x="39"/>
        <item h="1" sd="0" x="619"/>
        <item h="1" sd="0" x="108"/>
        <item h="1" sd="0" x="24"/>
        <item h="1" x="729"/>
        <item h="1" sd="0" x="139"/>
        <item h="1" sd="0" x="393"/>
        <item h="1" sd="0" m="1" x="1030"/>
        <item h="1" sd="0" x="613"/>
        <item h="1" sd="0" x="17"/>
        <item h="1" sd="0" x="461"/>
        <item h="1" x="742"/>
        <item h="1" x="799"/>
        <item h="1" x="768"/>
        <item h="1" sd="0" x="441"/>
        <item h="1" sd="0" x="248"/>
        <item h="1" sd="0" x="48"/>
        <item h="1" sd="0" m="1" x="945"/>
        <item h="1" sd="0" m="1" x="1005"/>
        <item h="1" sd="0" x="134"/>
        <item h="1" sd="0" x="596"/>
        <item h="1" sd="0" m="1" x="915"/>
        <item h="1" sd="0" x="69"/>
        <item h="1" x="788"/>
        <item h="1" sd="0" x="654"/>
        <item h="1" sd="0" m="1" x="978"/>
        <item h="1" sd="0" x="34"/>
        <item h="1" sd="0" x="206"/>
        <item h="1" sd="0" m="1" x="1046"/>
        <item h="1" sd="0" m="1" x="921"/>
        <item h="1" sd="0" m="1" x="940"/>
        <item h="1" sd="0" m="1" x="882"/>
        <item h="1" x="786"/>
        <item h="1" sd="0" x="268"/>
        <item h="1" sd="0" x="376"/>
        <item h="1" sd="0" x="331"/>
        <item h="1" sd="0" m="1" x="874"/>
        <item h="1" sd="0" x="360"/>
        <item h="1" sd="0" m="1" x="1021"/>
        <item h="1" sd="0" x="89"/>
        <item h="1" sd="0" x="355"/>
        <item sd="0" x="642"/>
        <item h="1" sd="0" m="1" x="920"/>
        <item h="1" sd="0" x="168"/>
        <item h="1" sd="0" m="1" x="818"/>
        <item h="1" sd="0" m="1" x="811"/>
        <item h="1" sd="0" x="473"/>
        <item h="1" sd="0" x="272"/>
        <item h="1" sd="0" x="523"/>
        <item h="1" sd="0" x="51"/>
        <item h="1" sd="0" x="190"/>
        <item h="1" sd="0" x="625"/>
        <item h="1" sd="0" x="50"/>
        <item h="1" sd="0" x="79"/>
        <item h="1" sd="0" x="32"/>
        <item h="1" sd="0" m="1" x="1008"/>
        <item h="1" sd="0" x="667"/>
        <item h="1" sd="0" x="188"/>
        <item h="1" x="789"/>
        <item h="1" x="764"/>
        <item h="1" sd="0" x="110"/>
        <item h="1" sd="0" m="1" x="1027"/>
        <item h="1" x="775"/>
        <item h="1" sd="0" m="1" x="1024"/>
        <item h="1" sd="0" m="1" x="930"/>
        <item h="1" sd="0" m="1" x="876"/>
        <item h="1" sd="0" m="1" x="925"/>
        <item h="1" sd="0" m="1" x="897"/>
        <item h="1" sd="0" x="226"/>
        <item h="1" sd="0" x="57"/>
        <item h="1" sd="0" m="1" x="928"/>
        <item h="1" sd="0" x="530"/>
        <item h="1" sd="0" x="554"/>
        <item h="1" x="734"/>
        <item h="1" sd="0" x="340"/>
        <item h="1" sd="0" x="604"/>
        <item h="1" sd="0" x="265"/>
        <item h="1" sd="0" x="448"/>
        <item h="1" sd="0" x="628"/>
        <item h="1" x="770"/>
        <item h="1" sd="0" m="1" x="966"/>
        <item h="1" sd="0" x="294"/>
        <item h="1" sd="0" m="1" x="955"/>
        <item h="1" sd="0" x="585"/>
        <item h="1" sd="0" x="583"/>
        <item h="1" sd="0" x="62"/>
        <item h="1" sd="0" x="295"/>
        <item h="1" sd="0" x="3"/>
        <item h="1" sd="0" x="151"/>
        <item h="1" sd="0" x="415"/>
        <item h="1" sd="0" x="503"/>
        <item h="1" sd="0" x="210"/>
        <item h="1" sd="0" x="54"/>
        <item h="1" sd="0" m="1" x="986"/>
        <item h="1" sd="0" m="1" x="969"/>
        <item h="1" sd="0" x="387"/>
        <item h="1" sd="0" m="1" x="830"/>
        <item h="1" sd="0" x="323"/>
        <item h="1" sd="0" x="713"/>
        <item h="1" sd="0" x="678"/>
        <item h="1" sd="0" m="1" x="863"/>
        <item h="1" sd="0" x="75"/>
        <item h="1" sd="0" x="476"/>
        <item h="1" sd="0" x="527"/>
        <item h="1" sd="0" m="1" x="892"/>
        <item h="1" sd="0" x="186"/>
        <item h="1" sd="0" x="486"/>
        <item h="1" sd="0" x="674"/>
        <item h="1" sd="0" x="429"/>
        <item h="1" sd="0" x="361"/>
        <item h="1" sd="0" x="368"/>
        <item sd="0" x="721"/>
        <item sd="0" x="766"/>
        <item h="1" sd="0" x="327"/>
        <item h="1" sd="0" x="195"/>
        <item h="1" sd="0" x="687"/>
        <item h="1" x="774"/>
        <item h="1" sd="0" x="566"/>
        <item h="1" sd="0" m="1" x="959"/>
        <item h="1" sd="0" m="1" x="999"/>
        <item h="1" sd="0" x="123"/>
        <item h="1" sd="0" x="497"/>
        <item sd="0" x="719"/>
        <item h="1" sd="0" m="1" x="889"/>
        <item h="1" sd="0" x="194"/>
        <item h="1" sd="0" x="557"/>
        <item h="1" sd="0" x="663"/>
        <item h="1" sd="0" x="121"/>
        <item h="1" x="772"/>
        <item h="1" sd="0" x="53"/>
        <item h="1" sd="0" x="472"/>
        <item h="1" sd="0" x="549"/>
        <item h="1" sd="0" x="565"/>
        <item h="1" sd="0" m="1" x="1016"/>
        <item h="1" m="1" x="941"/>
        <item h="1" sd="0" x="278"/>
        <item h="1" x="750"/>
        <item h="1" sd="0" x="212"/>
        <item h="1" sd="0" m="1" x="898"/>
        <item h="1" sd="0" m="1" x="1001"/>
        <item h="1" sd="0" m="1" x="992"/>
        <item h="1" sd="0" x="631"/>
        <item h="1" sd="0" m="1" x="1059"/>
        <item h="1" sd="0" m="1" x="845"/>
        <item h="1" sd="0" x="675"/>
        <item h="1" sd="0" m="1" x="1053"/>
        <item h="1" sd="0" x="691"/>
        <item h="1" sd="0" x="117"/>
        <item h="1" sd="0" x="111"/>
        <item h="1" x="796"/>
        <item h="1" sd="0" x="671"/>
        <item h="1" sd="0" x="502"/>
        <item h="1" sd="0" x="417"/>
        <item h="1" sd="0" x="81"/>
        <item h="1" sd="0" x="7"/>
        <item h="1" sd="0" x="235"/>
        <item h="1" sd="0" x="434"/>
        <item h="1" sd="0" x="287"/>
        <item h="1" sd="0" m="1" x="990"/>
        <item h="1" sd="0" m="1" x="1037"/>
        <item h="1" sd="0" x="491"/>
        <item h="1" sd="0" x="722"/>
        <item h="1" sd="0" x="2"/>
        <item h="1" sd="0" x="637"/>
        <item h="1" sd="0" m="1" x="1052"/>
        <item h="1" sd="0" m="1" x="911"/>
        <item h="1" sd="0" x="692"/>
        <item h="1" sd="0" x="536"/>
        <item h="1" sd="0" x="163"/>
        <item h="1" sd="0" x="431"/>
        <item h="1" sd="0" m="1" x="984"/>
        <item h="1" sd="0" x="650"/>
        <item h="1" sd="0" x="680"/>
        <item h="1" sd="0" x="478"/>
        <item h="1" sd="0" x="602"/>
        <item h="1" sd="0" m="1" x="871"/>
        <item h="1" sd="0" x="445"/>
        <item h="1" sd="0" m="1" x="857"/>
        <item h="1" sd="0" m="1" x="1060"/>
        <item h="1" sd="0" m="1" x="824"/>
        <item h="1" sd="0" m="1" x="821"/>
        <item h="1" sd="0" x="130"/>
        <item h="1" sd="0" x="88"/>
        <item h="1" sd="0" m="1" x="1055"/>
        <item h="1" sd="0" x="204"/>
        <item h="1" sd="0" x="72"/>
        <item h="1" sd="0" x="73"/>
        <item h="1" sd="0" x="28"/>
        <item h="1" sd="0" x="47"/>
        <item h="1" sd="0" x="181"/>
        <item h="1" sd="0" x="26"/>
        <item h="1" sd="0" x="86"/>
        <item h="1" sd="0" x="230"/>
        <item h="1" sd="0" m="1" x="927"/>
        <item h="1" sd="0" m="1" x="910"/>
        <item h="1" x="737"/>
        <item h="1" sd="0" m="1" x="946"/>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896"/>
        <item h="1" sd="0" x="178"/>
        <item h="1" sd="0" x="266"/>
        <item h="1" sd="0" x="364"/>
        <item h="1" x="777"/>
        <item h="1" sd="0" x="525"/>
        <item h="1" sd="0" x="98"/>
        <item h="1" sd="0" x="589"/>
        <item h="1" sd="0" x="165"/>
        <item h="1" sd="0" x="580"/>
        <item h="1" sd="0" x="66"/>
        <item sd="0" x="688"/>
        <item h="1" sd="0" x="5"/>
        <item h="1" sd="0" x="388"/>
        <item h="1" sd="0" x="545"/>
        <item h="1" sd="0" x="576"/>
        <item h="1" x="794"/>
        <item sd="0" x="635"/>
        <item h="1" sd="0" m="1" x="870"/>
        <item h="1" sd="0" x="359"/>
        <item h="1" sd="0" m="1" x="1050"/>
        <item h="1" sd="0" x="425"/>
        <item h="1" sd="0" x="269"/>
        <item h="1" sd="0" x="215"/>
        <item h="1" sd="0" x="349"/>
        <item h="1" sd="0" x="283"/>
        <item h="1" sd="0" x="185"/>
        <item h="1" sd="0" x="460"/>
        <item h="1" sd="0" x="220"/>
        <item h="1" sd="0" x="703"/>
        <item h="1" sd="0" x="598"/>
        <item h="1" sd="0" x="644"/>
        <item h="1" x="753"/>
        <item h="1" sd="0" x="624"/>
        <item h="1" sd="0" x="547"/>
        <item h="1" sd="0" m="1" x="1038"/>
        <item h="1" sd="0" m="1" x="816"/>
        <item h="1" sd="0" x="4"/>
        <item h="1" sd="0" x="377"/>
        <item h="1" x="806"/>
        <item h="1" sd="0" x="262"/>
        <item h="1" sd="0" x="454"/>
        <item h="1" sd="0" x="326"/>
        <item h="1" sd="0" x="173"/>
        <item h="1" sd="0" x="200"/>
        <item h="1" x="785"/>
        <item h="1" sd="0" m="1" x="855"/>
        <item h="1" sd="0" x="725"/>
        <item h="1" x="798"/>
        <item h="1" sd="0" x="495"/>
        <item h="1" sd="0" x="345"/>
        <item h="1" sd="0" x="717"/>
        <item h="1" sd="0" x="568"/>
        <item h="1" sd="0" x="640"/>
        <item h="1" sd="0" x="482"/>
        <item h="1" sd="0" x="726"/>
        <item h="1" sd="0" x="30"/>
        <item h="1" sd="0" m="1" x="987"/>
        <item h="1" sd="0" x="242"/>
        <item h="1" sd="0" x="591"/>
        <item h="1" sd="0" x="645"/>
        <item h="1" sd="0" m="1" x="917"/>
        <item h="1" sd="0" m="1" x="825"/>
        <item h="1" sd="0" x="694"/>
        <item h="1" sd="0" x="470"/>
        <item h="1" sd="0" x="243"/>
        <item h="1" sd="0" m="1" x="1032"/>
        <item h="1" sd="0" x="622"/>
        <item h="1" sd="0" x="398"/>
        <item h="1" sd="0" m="1" x="864"/>
        <item h="1" sd="0" m="1" x="1035"/>
        <item h="1" sd="0" m="1" x="935"/>
        <item h="1" sd="0" x="551"/>
        <item h="1" sd="0" x="303"/>
        <item h="1" sd="0" x="532"/>
        <item h="1" sd="0" x="37"/>
        <item h="1" sd="0" x="357"/>
        <item h="1" sd="0" x="487"/>
        <item h="1" sd="0" x="658"/>
        <item h="1" sd="0" x="686"/>
        <item h="1" sd="0" x="512"/>
        <item h="1" x="780"/>
        <item h="1" sd="0" m="1" x="929"/>
        <item h="1" sd="0" m="1" x="980"/>
        <item h="1" sd="0" x="115"/>
        <item h="1" sd="0" m="1" x="1029"/>
        <item h="1" sd="0" m="1" x="836"/>
        <item h="1" sd="0" x="324"/>
        <item sd="0" x="518"/>
        <item h="1" sd="0" m="1" x="899"/>
        <item h="1" sd="0" x="128"/>
        <item h="1" sd="0" x="520"/>
        <item h="1" sd="0" m="1" x="1036"/>
        <item h="1" sd="0" m="1" x="1012"/>
        <item h="1" sd="0" x="255"/>
        <item h="1" sd="0" x="199"/>
        <item h="1" sd="0" x="329"/>
        <item h="1" sd="0" x="297"/>
        <item h="1" sd="0" x="310"/>
        <item h="1" x="741"/>
        <item h="1" sd="0" x="83"/>
        <item h="1" sd="0" m="1" x="936"/>
        <item h="1" sd="0" x="600"/>
        <item h="1" sd="0" m="1" x="819"/>
        <item h="1" sd="0" x="80"/>
        <item h="1" sd="0" m="1" x="888"/>
        <item h="1" sd="0" m="1" x="1025"/>
        <item h="1" sd="0" x="97"/>
        <item h="1" sd="0" x="564"/>
        <item h="1" sd="0" x="289"/>
        <item h="1" sd="0" m="1" x="975"/>
        <item h="1" sd="0" x="116"/>
        <item h="1" sd="0" x="209"/>
        <item h="1" sd="0" x="452"/>
        <item h="1" sd="0" x="684"/>
        <item h="1" sd="0" x="198"/>
        <item h="1" sd="0" x="401"/>
        <item h="1" sd="0" x="656"/>
        <item h="1" sd="0" x="150"/>
        <item h="1" sd="0" x="136"/>
        <item h="1" sd="0" m="1" x="916"/>
        <item h="1" sd="0" x="676"/>
        <item h="1" sd="0" m="1" x="849"/>
        <item h="1" sd="0" x="109"/>
        <item h="1" sd="0" x="397"/>
        <item sd="0" x="664"/>
        <item h="1" sd="0" x="498"/>
        <item h="1" sd="0" x="706"/>
        <item h="1" sd="0" x="649"/>
        <item h="1" sd="0" x="514"/>
        <item h="1" sd="0" x="558"/>
        <item h="1" sd="0" x="524"/>
        <item h="1" sd="0" m="1" x="895"/>
        <item h="1" sd="0" x="660"/>
        <item h="1" sd="0" m="1" x="996"/>
        <item h="1" x="334"/>
        <item sd="0" x="757"/>
        <item h="1" sd="0" x="728"/>
        <item h="1" sd="0" x="284"/>
        <item h="1" sd="0" x="296"/>
        <item h="1" sd="0" x="211"/>
        <item h="1" sd="0" x="582"/>
        <item h="1" sd="0" x="45"/>
        <item h="1" sd="0" m="1" x="976"/>
        <item h="1" sd="0" m="1" x="967"/>
        <item h="1" sd="0" x="507"/>
        <item h="1" sd="0" x="155"/>
        <item h="1" sd="0" m="1" x="997"/>
        <item h="1" sd="0" x="61"/>
        <item h="1" sd="0" x="129"/>
        <item h="1" sd="0" x="105"/>
        <item h="1" sd="0" x="614"/>
        <item sd="0" x="716"/>
        <item h="1" sd="0" m="1" x="842"/>
        <item h="1" sd="0" x="157"/>
        <item h="1" sd="0" x="14"/>
        <item h="1" sd="0" x="43"/>
        <item h="1" sd="0" x="250"/>
        <item h="1" sd="0" x="238"/>
        <item h="1" sd="0" x="103"/>
        <item h="1" sd="0" x="385"/>
        <item h="1" sd="0" x="70"/>
        <item h="1" sd="0" x="299"/>
        <item h="1" sd="0" x="127"/>
        <item h="1" sd="0" m="1" x="812"/>
        <item h="1" sd="0" x="193"/>
        <item h="1" sd="0" x="147"/>
        <item h="1" sd="0" m="1" x="931"/>
        <item h="1" sd="0" x="548"/>
        <item h="1" sd="0" m="1" x="952"/>
        <item h="1" sd="0" x="610"/>
        <item h="1" sd="0" x="405"/>
        <item sd="0" x="748"/>
        <item h="1" sd="0" m="1" x="886"/>
        <item h="1" m="1" x="868"/>
        <item h="1" x="594"/>
        <item h="1" sd="0" x="99"/>
        <item h="1" sd="0" x="344"/>
        <item h="1" sd="0" x="541"/>
        <item h="1" sd="0" x="689"/>
        <item h="1" x="781"/>
        <item h="1" sd="0" x="612"/>
        <item h="1" sd="0" x="221"/>
        <item h="1" sd="0" x="607"/>
        <item h="1" sd="0" m="1" x="1049"/>
        <item h="1" sd="0" m="1" x="1054"/>
        <item h="1" sd="0" x="271"/>
        <item h="1" sd="0" m="1" x="962"/>
        <item h="1" sd="0" x="166"/>
        <item h="1" sd="0" x="286"/>
        <item sd="0" x="611"/>
        <item h="1" sd="0" x="531"/>
        <item h="1" sd="0" x="621"/>
        <item h="1" sd="0" x="304"/>
        <item h="1" sd="0" m="1" x="924"/>
        <item h="1" sd="0" x="458"/>
        <item h="1" sd="0" x="439"/>
        <item h="1" sd="0" x="543"/>
        <item h="1" sd="0" x="609"/>
        <item h="1" sd="0" x="138"/>
        <item h="1" sd="0" x="41"/>
        <item h="1" sd="0" x="229"/>
        <item h="1" sd="0" x="420"/>
        <item h="1" sd="0" m="1" x="983"/>
        <item h="1" sd="0" x="617"/>
        <item h="1" sd="0" x="71"/>
        <item h="1" sd="0" x="64"/>
        <item h="1" sd="0" x="492"/>
        <item h="1" sd="0" m="1" x="908"/>
        <item h="1" sd="0" m="1" x="902"/>
        <item h="1" x="732"/>
        <item h="1" sd="0" x="432"/>
        <item h="1" x="745"/>
        <item h="1" sd="0" x="540"/>
        <item h="1" sd="0" x="455"/>
        <item h="1" sd="0" x="44"/>
        <item h="1" sd="0" x="114"/>
        <item h="1" sd="0" x="52"/>
        <item h="1" sd="0" x="142"/>
        <item h="1" sd="0" x="579"/>
        <item h="1" sd="0" x="82"/>
        <item h="1" sd="0" x="245"/>
        <item h="1" sd="0" x="457"/>
        <item h="1" sd="0" x="314"/>
        <item h="1" sd="0" m="1" x="1022"/>
        <item h="1" sd="0" x="373"/>
        <item h="1" sd="0" m="1" x="993"/>
        <item h="1" x="767"/>
        <item h="1" sd="0" x="720"/>
        <item h="1" sd="0" x="418"/>
        <item h="1" sd="0" x="308"/>
        <item h="1" sd="0" m="1" x="953"/>
        <item h="1" sd="0" m="1" x="1019"/>
        <item h="1" sd="0" x="122"/>
        <item h="1" sd="0" x="118"/>
        <item h="1" sd="0" x="661"/>
        <item h="1" sd="0" m="1" x="973"/>
        <item h="1" x="790"/>
        <item h="1" sd="0" x="169"/>
        <item h="1" sd="0" x="197"/>
        <item h="1" sd="0" x="723"/>
        <item h="1" x="752"/>
        <item h="1" sd="0" x="125"/>
        <item h="1" sd="0" x="483"/>
        <item h="1" sd="0" x="203"/>
        <item h="1" sd="0" x="267"/>
        <item h="1" sd="0" x="626"/>
        <item h="1" sd="0" x="301"/>
        <item h="1" sd="0" x="85"/>
        <item h="1" sd="0" x="25"/>
        <item h="1" sd="0" x="244"/>
        <item h="1" sd="0" x="112"/>
        <item h="1" sd="0" x="505"/>
        <item h="1" sd="0" x="192"/>
        <item h="1" sd="0" x="595"/>
        <item h="1" sd="0" x="708"/>
        <item h="1" x="754"/>
        <item h="1" sd="0" x="302"/>
        <item h="1" sd="0" x="260"/>
        <item h="1" sd="0" x="261"/>
        <item h="1" sd="0" m="1" x="958"/>
        <item h="1" sd="0" x="652"/>
        <item h="1" sd="0" x="647"/>
        <item h="1" sd="0" x="608"/>
        <item h="1" sd="0" x="328"/>
        <item h="1" sd="0" x="350"/>
        <item h="1" sd="0" x="254"/>
        <item h="1" sd="0" x="320"/>
        <item h="1" sd="0" x="620"/>
        <item h="1" sd="0" x="241"/>
        <item h="1" sd="0" x="158"/>
        <item h="1" sd="0" m="1" x="950"/>
        <item h="1" sd="0" x="475"/>
        <item h="1" x="784"/>
        <item h="1" sd="0" x="416"/>
        <item h="1" sd="0" m="1" x="914"/>
        <item h="1" sd="0" m="1" x="1006"/>
        <item h="1" sd="0" m="1" x="820"/>
        <item h="1" sd="0" x="529"/>
        <item h="1" sd="0" m="1" x="808"/>
        <item h="1" sd="0" x="657"/>
        <item h="1" x="740"/>
        <item h="1" sd="0" m="1" x="872"/>
        <item h="1" sd="0" x="143"/>
        <item h="1" sd="0" m="1" x="807"/>
        <item h="1" sd="0" m="1" x="1010"/>
        <item h="1" sd="0" x="276"/>
        <item h="1" sd="0" x="298"/>
        <item h="1" sd="0" x="424"/>
        <item h="1" sd="0" x="696"/>
        <item h="1" sd="0" x="346"/>
        <item h="1" sd="0" x="485"/>
        <item h="1" sd="0" x="306"/>
        <item h="1" sd="0" x="561"/>
        <item h="1" sd="0" m="1" x="1034"/>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50"/>
        <item h="1" sd="0" m="1" x="954"/>
        <item h="1" sd="0" x="578"/>
        <item h="1" sd="0" m="1" x="1056"/>
        <item h="1" sd="0" x="552"/>
        <item h="1" sd="0" m="1" x="909"/>
        <item h="1" sd="0" m="1" x="891"/>
        <item h="1" sd="0" m="1" x="890"/>
        <item h="1" sd="0" x="382"/>
        <item h="1" sd="0" x="90"/>
        <item h="1" sd="0" x="390"/>
        <item h="1" sd="0" x="202"/>
        <item h="1" sd="0" x="67"/>
        <item h="1" sd="0" m="1" x="985"/>
        <item h="1" sd="0" x="701"/>
        <item h="1" sd="0" x="65"/>
        <item h="1" sd="0" x="247"/>
        <item h="1" sd="0" m="1" x="861"/>
        <item h="1" sd="0" x="712"/>
        <item h="1" sd="0" x="216"/>
        <item h="1" sd="0" m="1" x="873"/>
        <item h="1" sd="0" x="141"/>
        <item h="1" sd="0" x="177"/>
        <item h="1" sd="0" x="305"/>
        <item h="1" sd="0" m="1" x="869"/>
        <item h="1" sd="0" x="426"/>
        <item h="1" sd="0" x="404"/>
        <item sd="0" x="655"/>
        <item h="1" x="738"/>
        <item h="1" sd="0" x="400"/>
        <item h="1" sd="0" x="347"/>
        <item h="1" sd="0" m="1" x="1048"/>
        <item h="1" sd="0" m="1" x="934"/>
        <item h="1" sd="0" x="293"/>
        <item h="1" sd="0" x="148"/>
        <item h="1" sd="0" x="354"/>
        <item h="1" x="791"/>
        <item h="1" sd="0" m="1" x="988"/>
        <item h="1" sd="0" x="27"/>
        <item h="1" sd="0" m="1" x="998"/>
        <item h="1" sd="0" x="705"/>
        <item h="1" sd="0" x="68"/>
        <item h="1" sd="0" x="6"/>
        <item h="1" sd="0" x="263"/>
        <item h="1" sd="0" x="154"/>
        <item h="1" x="763"/>
        <item h="1" sd="0" x="493"/>
        <item h="1" sd="0" x="494"/>
        <item sd="0" x="744"/>
        <item h="1" sd="0" x="164"/>
        <item h="1" sd="0" x="172"/>
        <item h="1" x="792"/>
        <item h="1" sd="0" x="601"/>
        <item h="1" sd="0" x="205"/>
        <item h="1" sd="0" x="351"/>
        <item h="1" sd="0" x="480"/>
        <item h="1" sd="0" m="1" x="875"/>
        <item h="1" sd="0" x="586"/>
        <item h="1" sd="0" x="412"/>
        <item h="1" sd="0" x="516"/>
        <item h="1" sd="0" x="29"/>
        <item h="1" sd="0" m="1" x="1042"/>
        <item h="1" sd="0" x="9"/>
        <item h="1" x="761"/>
        <item h="1" sd="0" x="335"/>
        <item h="1" sd="0" m="1" x="938"/>
        <item h="1" sd="0" m="1" x="964"/>
        <item h="1" sd="0" m="1" x="904"/>
        <item h="1" sd="0" x="234"/>
        <item h="1" sd="0" x="162"/>
        <item h="1" sd="0" x="410"/>
        <item h="1" sd="0" m="1" x="877"/>
        <item h="1" sd="0" x="629"/>
        <item h="1" sd="0" m="1" x="1009"/>
        <item h="1" sd="0" m="1" x="1039"/>
        <item h="1" sd="0" x="477"/>
        <item h="1" sd="0" x="544"/>
        <item h="1" sd="0" x="546"/>
        <item h="1" sd="0" m="1" x="862"/>
        <item h="1" sd="0" x="615"/>
        <item h="1" sd="0" x="682"/>
        <item h="1" sd="0" m="1" x="1023"/>
        <item h="1" sd="0" x="300"/>
        <item h="1" sd="0" x="167"/>
        <item h="1" sd="0" x="76"/>
        <item h="1" sd="0" x="444"/>
        <item h="1" sd="0" m="1" x="1002"/>
        <item h="1" sd="0" x="342"/>
        <item sd="0" x="735"/>
        <item h="1" m="1" x="809"/>
        <item h="1" sd="0" x="341"/>
        <item h="1" x="769"/>
        <item h="1" sd="0" m="1" x="838"/>
        <item h="1" sd="0" m="1" x="900"/>
        <item h="1" sd="0" x="618"/>
        <item h="1" sd="0" m="1" x="977"/>
        <item h="1" sd="0" m="1" x="956"/>
        <item h="1" sd="0" x="380"/>
        <item h="1" sd="0" x="433"/>
        <item h="1" sd="0" m="1" x="995"/>
        <item h="1" sd="0" x="113"/>
        <item h="1" x="771"/>
        <item h="1" sd="0" x="559"/>
        <item h="1" sd="0" x="251"/>
        <item h="1" sd="0" x="176"/>
        <item h="1" sd="0" x="446"/>
        <item h="1" sd="0" x="372"/>
        <item h="1" sd="0" x="246"/>
        <item h="1" x="733"/>
        <item h="1" sd="0" m="1" x="826"/>
        <item h="1" sd="0" x="257"/>
        <item h="1" sd="0" x="95"/>
        <item h="1" x="773"/>
        <item sd="0" x="338"/>
        <item h="1" sd="0" x="36"/>
        <item h="1" sd="0" m="1" x="879"/>
        <item h="1" sd="0" x="381"/>
        <item h="1" sd="0" x="21"/>
        <item t="default" sd="0"/>
      </items>
    </pivotField>
    <pivotField axis="axisPage" showAll="0">
      <items count="972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696"/>
        <item x="9697"/>
        <item x="9698"/>
        <item x="9708"/>
        <item x="9709"/>
        <item x="9710"/>
        <item x="9711"/>
        <item x="9712"/>
        <item x="9713"/>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14"/>
        <item x="9715"/>
        <item x="9716"/>
        <item x="9717"/>
        <item x="9612"/>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99"/>
        <item x="9700"/>
        <item x="9701"/>
        <item x="9702"/>
        <item x="9703"/>
        <item x="9704"/>
        <item x="9705"/>
        <item x="9718"/>
        <item x="9674"/>
        <item x="9675"/>
        <item x="9676"/>
        <item x="9677"/>
        <item x="9678"/>
        <item x="9679"/>
        <item x="9680"/>
        <item x="9681"/>
        <item x="9682"/>
        <item x="9683"/>
        <item x="9684"/>
        <item x="9685"/>
        <item x="9686"/>
        <item x="9706"/>
        <item x="9719"/>
        <item x="9687"/>
        <item x="9688"/>
        <item x="9689"/>
        <item x="9690"/>
        <item x="9691"/>
        <item x="9692"/>
        <item x="9693"/>
        <item x="9694"/>
        <item x="9695"/>
        <item x="9707"/>
        <item t="default"/>
      </items>
    </pivotField>
    <pivotField dataField="1" showAll="0"/>
    <pivotField dataField="1" showAll="0"/>
    <pivotField dataField="1" showAll="0"/>
    <pivotField axis="axisPage" showAll="0">
      <items count="149">
        <item m="1" x="130"/>
        <item m="1" x="116"/>
        <item m="1" x="115"/>
        <item m="1" x="134"/>
        <item m="1" x="146"/>
        <item m="1" x="113"/>
        <item m="1" x="147"/>
        <item m="1" x="118"/>
        <item m="1" x="127"/>
        <item m="1" x="124"/>
        <item m="1" x="129"/>
        <item m="1" x="131"/>
        <item x="8"/>
        <item x="20"/>
        <item x="32"/>
        <item x="1"/>
        <item x="12"/>
        <item x="24"/>
        <item x="37"/>
        <item x="4"/>
        <item x="16"/>
        <item x="28"/>
        <item x="41"/>
        <item x="6"/>
        <item x="18"/>
        <item x="30"/>
        <item x="5"/>
        <item x="17"/>
        <item x="29"/>
        <item m="1" x="142"/>
        <item x="11"/>
        <item x="23"/>
        <item x="35"/>
        <item x="0"/>
        <item x="10"/>
        <item x="22"/>
        <item x="34"/>
        <item x="7"/>
        <item x="19"/>
        <item x="31"/>
        <item x="9"/>
        <item x="21"/>
        <item x="33"/>
        <item x="3"/>
        <item x="15"/>
        <item x="27"/>
        <item x="40"/>
        <item m="1" x="121"/>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2"/>
        <item m="1" x="125"/>
        <item m="1" x="128"/>
        <item m="1" x="132"/>
        <item m="1" x="135"/>
        <item m="1" x="137"/>
        <item m="1" x="136"/>
        <item m="1" x="138"/>
        <item m="1" x="140"/>
        <item m="1" x="143"/>
        <item m="1" x="144"/>
        <item m="1" x="114"/>
        <item m="1" x="117"/>
        <item m="1" x="120"/>
        <item m="1" x="123"/>
        <item x="83"/>
        <item x="84"/>
        <item x="85"/>
        <item x="86"/>
        <item x="87"/>
        <item x="88"/>
        <item x="89"/>
        <item x="90"/>
        <item x="92"/>
        <item x="93"/>
        <item x="91"/>
        <item x="95"/>
        <item x="96"/>
        <item x="97"/>
        <item x="106"/>
        <item x="98"/>
        <item x="99"/>
        <item x="100"/>
        <item x="101"/>
        <item x="102"/>
        <item x="103"/>
        <item x="104"/>
        <item x="105"/>
        <item x="107"/>
        <item x="108"/>
        <item m="1" x="139"/>
        <item m="1" x="126"/>
        <item m="1" x="145"/>
        <item m="1" x="133"/>
        <item m="1" x="119"/>
        <item m="1" x="141"/>
        <item x="109"/>
        <item x="110"/>
        <item x="111"/>
        <item x="112"/>
        <item t="default"/>
      </items>
    </pivotField>
  </pivotFields>
  <rowFields count="2">
    <field x="2"/>
    <field x="1"/>
  </rowFields>
  <rowItems count="25">
    <i>
      <x v="30"/>
    </i>
    <i>
      <x v="35"/>
    </i>
    <i>
      <x v="121"/>
    </i>
    <i>
      <x v="260"/>
    </i>
    <i>
      <x v="263"/>
    </i>
    <i>
      <x v="338"/>
    </i>
    <i>
      <x v="340"/>
    </i>
    <i>
      <x v="365"/>
    </i>
    <i>
      <x v="456"/>
    </i>
    <i>
      <x v="526"/>
    </i>
    <i>
      <x v="527"/>
    </i>
    <i>
      <x v="537"/>
    </i>
    <i>
      <x v="642"/>
    </i>
    <i>
      <x v="648"/>
    </i>
    <i>
      <x v="719"/>
    </i>
    <i>
      <x v="756"/>
    </i>
    <i>
      <x v="767"/>
    </i>
    <i>
      <x v="783"/>
    </i>
    <i>
      <x v="803"/>
    </i>
    <i>
      <x v="821"/>
    </i>
    <i>
      <x v="971"/>
    </i>
    <i>
      <x v="992"/>
    </i>
    <i>
      <x v="1032"/>
    </i>
    <i>
      <x v="1057"/>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29">
      <pivotArea type="all" dataOnly="0" outline="0" fieldPosition="0"/>
    </format>
    <format dxfId="228">
      <pivotArea outline="0" collapsedLevelsAreSubtotals="1" fieldPosition="0"/>
    </format>
    <format dxfId="227">
      <pivotArea dataOnly="0" labelOnly="1" outline="0" fieldPosition="0">
        <references count="1">
          <reference field="4294967294" count="3">
            <x v="0"/>
            <x v="1"/>
            <x v="2"/>
          </reference>
        </references>
      </pivotArea>
    </format>
    <format dxfId="226">
      <pivotArea type="all" dataOnly="0" outline="0" fieldPosition="0"/>
    </format>
    <format dxfId="225">
      <pivotArea outline="0" collapsedLevelsAreSubtotals="1" fieldPosition="0"/>
    </format>
    <format dxfId="224">
      <pivotArea field="1" type="button" dataOnly="0" labelOnly="1" outline="0" axis="axisRow" fieldPosition="1"/>
    </format>
    <format dxfId="22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1">
      <pivotArea dataOnly="0" labelOnly="1" grandRow="1" outline="0" fieldPosition="0"/>
    </format>
    <format dxfId="220">
      <pivotArea dataOnly="0" labelOnly="1" outline="0" fieldPosition="0">
        <references count="1">
          <reference field="4294967294" count="3">
            <x v="0"/>
            <x v="1"/>
            <x v="2"/>
          </reference>
        </references>
      </pivotArea>
    </format>
    <format dxfId="219">
      <pivotArea type="all" dataOnly="0" outline="0" fieldPosition="0"/>
    </format>
    <format dxfId="218">
      <pivotArea outline="0" collapsedLevelsAreSubtotals="1" fieldPosition="0"/>
    </format>
    <format dxfId="217">
      <pivotArea field="1" type="button" dataOnly="0" labelOnly="1" outline="0" axis="axisRow" fieldPosition="1"/>
    </format>
    <format dxfId="21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4">
      <pivotArea dataOnly="0" labelOnly="1" grandRow="1" outline="0" fieldPosition="0"/>
    </format>
    <format dxfId="213">
      <pivotArea dataOnly="0" labelOnly="1" outline="0" fieldPosition="0">
        <references count="1">
          <reference field="4294967294" count="3">
            <x v="0"/>
            <x v="1"/>
            <x v="2"/>
          </reference>
        </references>
      </pivotArea>
    </format>
    <format dxfId="212">
      <pivotArea type="all" dataOnly="0" outline="0" fieldPosition="0"/>
    </format>
    <format dxfId="211">
      <pivotArea outline="0" collapsedLevelsAreSubtotals="1" fieldPosition="0"/>
    </format>
    <format dxfId="210">
      <pivotArea field="1" type="button" dataOnly="0" labelOnly="1" outline="0" axis="axisRow" fieldPosition="1"/>
    </format>
    <format dxfId="20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7">
      <pivotArea dataOnly="0" labelOnly="1" grandRow="1" outline="0" fieldPosition="0"/>
    </format>
    <format dxfId="206">
      <pivotArea dataOnly="0" labelOnly="1" outline="0" fieldPosition="0">
        <references count="1">
          <reference field="4294967294" count="3">
            <x v="0"/>
            <x v="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1">
            <x v="2"/>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dataOnly="0" labelOnly="1" outline="0" fieldPosition="0">
        <references count="1">
          <reference field="4294967294" count="2">
            <x v="0"/>
            <x v="1"/>
          </reference>
        </references>
      </pivotArea>
    </format>
    <format dxfId="199">
      <pivotArea field="1" type="button" dataOnly="0" labelOnly="1" outline="0" axis="axisRow" fieldPosition="1"/>
    </format>
    <format dxfId="198">
      <pivotArea field="1" type="button" dataOnly="0" labelOnly="1" outline="0" axis="axisRow" fieldPosition="1"/>
    </format>
    <format dxfId="197">
      <pivotArea field="1" type="button" dataOnly="0" labelOnly="1" outline="0" axis="axisRow" fieldPosition="1"/>
    </format>
    <format dxfId="196">
      <pivotArea dataOnly="0" labelOnly="1" outline="0" fieldPosition="0">
        <references count="1">
          <reference field="4294967294" count="3">
            <x v="0"/>
            <x v="1"/>
            <x v="2"/>
          </reference>
        </references>
      </pivotArea>
    </format>
    <format dxfId="195">
      <pivotArea field="1" type="button" dataOnly="0" labelOnly="1" outline="0" axis="axisRow" fieldPosition="1"/>
    </format>
    <format dxfId="194">
      <pivotArea dataOnly="0" labelOnly="1" outline="0" fieldPosition="0">
        <references count="1">
          <reference field="4294967294" count="3">
            <x v="0"/>
            <x v="1"/>
            <x v="2"/>
          </reference>
        </references>
      </pivotArea>
    </format>
    <format dxfId="193">
      <pivotArea outline="0" collapsedLevelsAreSubtotals="1" fieldPosition="0"/>
    </format>
    <format dxfId="19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0">
      <pivotArea dataOnly="0" labelOnly="1" grandRow="1" outline="0" fieldPosition="0"/>
    </format>
    <format dxfId="189">
      <pivotArea collapsedLevelsAreSubtotals="1" fieldPosition="0">
        <references count="1">
          <reference field="1" count="1">
            <x v="67"/>
          </reference>
        </references>
      </pivotArea>
    </format>
    <format dxfId="188">
      <pivotArea collapsedLevelsAreSubtotals="1" fieldPosition="0">
        <references count="1">
          <reference field="1" count="1">
            <x v="68"/>
          </reference>
        </references>
      </pivotArea>
    </format>
    <format dxfId="187">
      <pivotArea collapsedLevelsAreSubtotals="1" fieldPosition="0">
        <references count="1">
          <reference field="1" count="1">
            <x v="69"/>
          </reference>
        </references>
      </pivotArea>
    </format>
    <format dxfId="186">
      <pivotArea collapsedLevelsAreSubtotals="1" fieldPosition="0">
        <references count="1">
          <reference field="1" count="1">
            <x v="70"/>
          </reference>
        </references>
      </pivotArea>
    </format>
    <format dxfId="185">
      <pivotArea collapsedLevelsAreSubtotals="1" fieldPosition="0">
        <references count="1">
          <reference field="1" count="1">
            <x v="71"/>
          </reference>
        </references>
      </pivotArea>
    </format>
    <format dxfId="184">
      <pivotArea collapsedLevelsAreSubtotals="1" fieldPosition="0">
        <references count="1">
          <reference field="1" count="1">
            <x v="72"/>
          </reference>
        </references>
      </pivotArea>
    </format>
    <format dxfId="183">
      <pivotArea collapsedLevelsAreSubtotals="1" fieldPosition="0">
        <references count="1">
          <reference field="1" count="1">
            <x v="73"/>
          </reference>
        </references>
      </pivotArea>
    </format>
    <format dxfId="182">
      <pivotArea collapsedLevelsAreSubtotals="1" fieldPosition="0">
        <references count="1">
          <reference field="1" count="1">
            <x v="74"/>
          </reference>
        </references>
      </pivotArea>
    </format>
    <format dxfId="181">
      <pivotArea collapsedLevelsAreSubtotals="1" fieldPosition="0">
        <references count="1">
          <reference field="1" count="1">
            <x v="75"/>
          </reference>
        </references>
      </pivotArea>
    </format>
    <format dxfId="180">
      <pivotArea collapsedLevelsAreSubtotals="1" fieldPosition="0">
        <references count="1">
          <reference field="1" count="1">
            <x v="76"/>
          </reference>
        </references>
      </pivotArea>
    </format>
    <format dxfId="179">
      <pivotArea collapsedLevelsAreSubtotals="1" fieldPosition="0">
        <references count="1">
          <reference field="1" count="1">
            <x v="77"/>
          </reference>
        </references>
      </pivotArea>
    </format>
    <format dxfId="178">
      <pivotArea collapsedLevelsAreSubtotals="1" fieldPosition="0">
        <references count="1">
          <reference field="1" count="1">
            <x v="78"/>
          </reference>
        </references>
      </pivotArea>
    </format>
    <format dxfId="177">
      <pivotArea collapsedLevelsAreSubtotals="1" fieldPosition="0">
        <references count="1">
          <reference field="1" count="1">
            <x v="79"/>
          </reference>
        </references>
      </pivotArea>
    </format>
    <format dxfId="176">
      <pivotArea collapsedLevelsAreSubtotals="1" fieldPosition="0">
        <references count="1">
          <reference field="1" count="1">
            <x v="80"/>
          </reference>
        </references>
      </pivotArea>
    </format>
    <format dxfId="175">
      <pivotArea collapsedLevelsAreSubtotals="1" fieldPosition="0">
        <references count="1">
          <reference field="1" count="1">
            <x v="81"/>
          </reference>
        </references>
      </pivotArea>
    </format>
    <format dxfId="174">
      <pivotArea collapsedLevelsAreSubtotals="1" fieldPosition="0">
        <references count="1">
          <reference field="1" count="1">
            <x v="82"/>
          </reference>
        </references>
      </pivotArea>
    </format>
    <format dxfId="173">
      <pivotArea collapsedLevelsAreSubtotals="1" fieldPosition="0">
        <references count="1">
          <reference field="1" count="1">
            <x v="83"/>
          </reference>
        </references>
      </pivotArea>
    </format>
    <format dxfId="172">
      <pivotArea collapsedLevelsAreSubtotals="1" fieldPosition="0">
        <references count="1">
          <reference field="1" count="1">
            <x v="84"/>
          </reference>
        </references>
      </pivotArea>
    </format>
    <format dxfId="171">
      <pivotArea collapsedLevelsAreSubtotals="1" fieldPosition="0">
        <references count="1">
          <reference field="1" count="1">
            <x v="85"/>
          </reference>
        </references>
      </pivotArea>
    </format>
    <format dxfId="170">
      <pivotArea collapsedLevelsAreSubtotals="1" fieldPosition="0">
        <references count="1">
          <reference field="1" count="1">
            <x v="86"/>
          </reference>
        </references>
      </pivotArea>
    </format>
    <format dxfId="169">
      <pivotArea collapsedLevelsAreSubtotals="1" fieldPosition="0">
        <references count="1">
          <reference field="1" count="1">
            <x v="87"/>
          </reference>
        </references>
      </pivotArea>
    </format>
    <format dxfId="168">
      <pivotArea collapsedLevelsAreSubtotals="1" fieldPosition="0">
        <references count="1">
          <reference field="1" count="1">
            <x v="88"/>
          </reference>
        </references>
      </pivotArea>
    </format>
    <format dxfId="167">
      <pivotArea collapsedLevelsAreSubtotals="1" fieldPosition="0">
        <references count="1">
          <reference field="1" count="1">
            <x v="89"/>
          </reference>
        </references>
      </pivotArea>
    </format>
    <format dxfId="166">
      <pivotArea collapsedLevelsAreSubtotals="1" fieldPosition="0">
        <references count="1">
          <reference field="1" count="1">
            <x v="90"/>
          </reference>
        </references>
      </pivotArea>
    </format>
    <format dxfId="165">
      <pivotArea collapsedLevelsAreSubtotals="1" fieldPosition="0">
        <references count="1">
          <reference field="1" count="1">
            <x v="91"/>
          </reference>
        </references>
      </pivotArea>
    </format>
    <format dxfId="164">
      <pivotArea collapsedLevelsAreSubtotals="1" fieldPosition="0">
        <references count="1">
          <reference field="1" count="1">
            <x v="92"/>
          </reference>
        </references>
      </pivotArea>
    </format>
    <format dxfId="163">
      <pivotArea collapsedLevelsAreSubtotals="1" fieldPosition="0">
        <references count="1">
          <reference field="1" count="1">
            <x v="93"/>
          </reference>
        </references>
      </pivotArea>
    </format>
    <format dxfId="162">
      <pivotArea collapsedLevelsAreSubtotals="1" fieldPosition="0">
        <references count="1">
          <reference field="1" count="1">
            <x v="94"/>
          </reference>
        </references>
      </pivotArea>
    </format>
    <format dxfId="161">
      <pivotArea collapsedLevelsAreSubtotals="1" fieldPosition="0">
        <references count="1">
          <reference field="1" count="1">
            <x v="95"/>
          </reference>
        </references>
      </pivotArea>
    </format>
    <format dxfId="160">
      <pivotArea collapsedLevelsAreSubtotals="1" fieldPosition="0">
        <references count="1">
          <reference field="1" count="1">
            <x v="96"/>
          </reference>
        </references>
      </pivotArea>
    </format>
    <format dxfId="159">
      <pivotArea collapsedLevelsAreSubtotals="1" fieldPosition="0">
        <references count="1">
          <reference field="1" count="1">
            <x v="97"/>
          </reference>
        </references>
      </pivotArea>
    </format>
    <format dxfId="158">
      <pivotArea collapsedLevelsAreSubtotals="1" fieldPosition="0">
        <references count="1">
          <reference field="1" count="1">
            <x v="98"/>
          </reference>
        </references>
      </pivotArea>
    </format>
    <format dxfId="157">
      <pivotArea collapsedLevelsAreSubtotals="1" fieldPosition="0">
        <references count="1">
          <reference field="1" count="1">
            <x v="99"/>
          </reference>
        </references>
      </pivotArea>
    </format>
    <format dxfId="156">
      <pivotArea collapsedLevelsAreSubtotals="1" fieldPosition="0">
        <references count="1">
          <reference field="1" count="1">
            <x v="100"/>
          </reference>
        </references>
      </pivotArea>
    </format>
    <format dxfId="155">
      <pivotArea collapsedLevelsAreSubtotals="1" fieldPosition="0">
        <references count="1">
          <reference field="1" count="1">
            <x v="101"/>
          </reference>
        </references>
      </pivotArea>
    </format>
    <format dxfId="154">
      <pivotArea collapsedLevelsAreSubtotals="1" fieldPosition="0">
        <references count="1">
          <reference field="1" count="1">
            <x v="102"/>
          </reference>
        </references>
      </pivotArea>
    </format>
    <format dxfId="153">
      <pivotArea collapsedLevelsAreSubtotals="1" fieldPosition="0">
        <references count="1">
          <reference field="1" count="1">
            <x v="103"/>
          </reference>
        </references>
      </pivotArea>
    </format>
    <format dxfId="152">
      <pivotArea collapsedLevelsAreSubtotals="1" fieldPosition="0">
        <references count="1">
          <reference field="1" count="1">
            <x v="104"/>
          </reference>
        </references>
      </pivotArea>
    </format>
    <format dxfId="151">
      <pivotArea collapsedLevelsAreSubtotals="1" fieldPosition="0">
        <references count="1">
          <reference field="1" count="1">
            <x v="105"/>
          </reference>
        </references>
      </pivotArea>
    </format>
    <format dxfId="150">
      <pivotArea collapsedLevelsAreSubtotals="1" fieldPosition="0">
        <references count="1">
          <reference field="1" count="1">
            <x v="106"/>
          </reference>
        </references>
      </pivotArea>
    </format>
    <format dxfId="149">
      <pivotArea collapsedLevelsAreSubtotals="1" fieldPosition="0">
        <references count="1">
          <reference field="1" count="1">
            <x v="107"/>
          </reference>
        </references>
      </pivotArea>
    </format>
    <format dxfId="148">
      <pivotArea collapsedLevelsAreSubtotals="1" fieldPosition="0">
        <references count="1">
          <reference field="1" count="1">
            <x v="108"/>
          </reference>
        </references>
      </pivotArea>
    </format>
    <format dxfId="147">
      <pivotArea collapsedLevelsAreSubtotals="1" fieldPosition="0">
        <references count="1">
          <reference field="1" count="1">
            <x v="109"/>
          </reference>
        </references>
      </pivotArea>
    </format>
    <format dxfId="146">
      <pivotArea collapsedLevelsAreSubtotals="1" fieldPosition="0">
        <references count="1">
          <reference field="1" count="1">
            <x v="110"/>
          </reference>
        </references>
      </pivotArea>
    </format>
    <format dxfId="145">
      <pivotArea collapsedLevelsAreSubtotals="1" fieldPosition="0">
        <references count="1">
          <reference field="1" count="1">
            <x v="111"/>
          </reference>
        </references>
      </pivotArea>
    </format>
    <format dxfId="144">
      <pivotArea collapsedLevelsAreSubtotals="1" fieldPosition="0">
        <references count="1">
          <reference field="1" count="1">
            <x v="112"/>
          </reference>
        </references>
      </pivotArea>
    </format>
    <format dxfId="143">
      <pivotArea collapsedLevelsAreSubtotals="1" fieldPosition="0">
        <references count="1">
          <reference field="1" count="1">
            <x v="113"/>
          </reference>
        </references>
      </pivotArea>
    </format>
    <format dxfId="142">
      <pivotArea collapsedLevelsAreSubtotals="1" fieldPosition="0">
        <references count="1">
          <reference field="1" count="1">
            <x v="114"/>
          </reference>
        </references>
      </pivotArea>
    </format>
    <format dxfId="141">
      <pivotArea collapsedLevelsAreSubtotals="1" fieldPosition="0">
        <references count="1">
          <reference field="1" count="1">
            <x v="115"/>
          </reference>
        </references>
      </pivotArea>
    </format>
    <format dxfId="140">
      <pivotArea collapsedLevelsAreSubtotals="1" fieldPosition="0">
        <references count="1">
          <reference field="1" count="1">
            <x v="116"/>
          </reference>
        </references>
      </pivotArea>
    </format>
    <format dxfId="139">
      <pivotArea collapsedLevelsAreSubtotals="1" fieldPosition="0">
        <references count="1">
          <reference field="1" count="1">
            <x v="117"/>
          </reference>
        </references>
      </pivotArea>
    </format>
    <format dxfId="138">
      <pivotArea collapsedLevelsAreSubtotals="1" fieldPosition="0">
        <references count="1">
          <reference field="1" count="1">
            <x v="118"/>
          </reference>
        </references>
      </pivotArea>
    </format>
    <format dxfId="137">
      <pivotArea collapsedLevelsAreSubtotals="1" fieldPosition="0">
        <references count="1">
          <reference field="1" count="1">
            <x v="119"/>
          </reference>
        </references>
      </pivotArea>
    </format>
    <format dxfId="136">
      <pivotArea collapsedLevelsAreSubtotals="1" fieldPosition="0">
        <references count="1">
          <reference field="1" count="1">
            <x v="120"/>
          </reference>
        </references>
      </pivotArea>
    </format>
    <format dxfId="135">
      <pivotArea collapsedLevelsAreSubtotals="1" fieldPosition="0">
        <references count="1">
          <reference field="1" count="1">
            <x v="121"/>
          </reference>
        </references>
      </pivotArea>
    </format>
    <format dxfId="134">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3">
      <pivotArea dataOnly="0" labelOnly="1" fieldPosition="0">
        <references count="1">
          <reference field="1" count="5">
            <x v="117"/>
            <x v="118"/>
            <x v="119"/>
            <x v="120"/>
            <x v="121"/>
          </reference>
        </references>
      </pivotArea>
    </format>
    <format dxfId="132">
      <pivotArea dataOnly="0" labelOnly="1" outline="0" fieldPosition="0">
        <references count="1">
          <reference field="4294967294" count="1">
            <x v="2"/>
          </reference>
        </references>
      </pivotArea>
    </format>
    <format dxfId="131">
      <pivotArea dataOnly="0" labelOnly="1" fieldPosition="0">
        <references count="1">
          <reference field="1" count="7">
            <x v="122"/>
            <x v="123"/>
            <x v="124"/>
            <x v="125"/>
            <x v="126"/>
            <x v="127"/>
            <x v="129"/>
          </reference>
        </references>
      </pivotArea>
    </format>
    <format dxfId="130">
      <pivotArea dataOnly="0" labelOnly="1" fieldPosition="0">
        <references count="1">
          <reference field="1" count="7">
            <x v="122"/>
            <x v="123"/>
            <x v="124"/>
            <x v="125"/>
            <x v="126"/>
            <x v="127"/>
            <x v="129"/>
          </reference>
        </references>
      </pivotArea>
    </format>
    <format dxfId="129">
      <pivotArea collapsedLevelsAreSubtotals="1" fieldPosition="0">
        <references count="1">
          <reference field="1" count="1">
            <x v="122"/>
          </reference>
        </references>
      </pivotArea>
    </format>
    <format dxfId="128">
      <pivotArea collapsedLevelsAreSubtotals="1" fieldPosition="0">
        <references count="1">
          <reference field="1" count="1">
            <x v="123"/>
          </reference>
        </references>
      </pivotArea>
    </format>
    <format dxfId="127">
      <pivotArea collapsedLevelsAreSubtotals="1" fieldPosition="0">
        <references count="1">
          <reference field="1" count="1">
            <x v="124"/>
          </reference>
        </references>
      </pivotArea>
    </format>
    <format dxfId="126">
      <pivotArea collapsedLevelsAreSubtotals="1" fieldPosition="0">
        <references count="1">
          <reference field="1" count="1">
            <x v="125"/>
          </reference>
        </references>
      </pivotArea>
    </format>
    <format dxfId="125">
      <pivotArea collapsedLevelsAreSubtotals="1" fieldPosition="0">
        <references count="1">
          <reference field="1" count="1">
            <x v="126"/>
          </reference>
        </references>
      </pivotArea>
    </format>
    <format dxfId="124">
      <pivotArea collapsedLevelsAreSubtotals="1" fieldPosition="0">
        <references count="1">
          <reference field="1" count="1">
            <x v="127"/>
          </reference>
        </references>
      </pivotArea>
    </format>
    <format dxfId="123">
      <pivotArea collapsedLevelsAreSubtotals="1" fieldPosition="0">
        <references count="1">
          <reference field="1" count="1">
            <x v="129"/>
          </reference>
        </references>
      </pivotArea>
    </format>
    <format dxfId="122">
      <pivotArea dataOnly="0" labelOnly="1" fieldPosition="0">
        <references count="1">
          <reference field="1" count="4">
            <x v="18"/>
            <x v="19"/>
            <x v="30"/>
            <x v="31"/>
          </reference>
        </references>
      </pivotArea>
    </format>
    <format dxfId="121">
      <pivotArea dataOnly="0" labelOnly="1" fieldPosition="0">
        <references count="1">
          <reference field="1" count="3">
            <x v="17"/>
            <x v="32"/>
            <x v="33"/>
          </reference>
        </references>
      </pivotArea>
    </format>
    <format dxfId="120">
      <pivotArea dataOnly="0" labelOnly="1" fieldPosition="0">
        <references count="1">
          <reference field="1" count="2">
            <x v="18"/>
            <x v="19"/>
          </reference>
        </references>
      </pivotArea>
    </format>
    <format dxfId="119">
      <pivotArea dataOnly="0" labelOnly="1" fieldPosition="0">
        <references count="1">
          <reference field="1" count="1">
            <x v="17"/>
          </reference>
        </references>
      </pivotArea>
    </format>
    <format dxfId="118">
      <pivotArea collapsedLevelsAreSubtotals="1" fieldPosition="0">
        <references count="1">
          <reference field="1" count="1">
            <x v="37"/>
          </reference>
        </references>
      </pivotArea>
    </format>
    <format dxfId="117">
      <pivotArea collapsedLevelsAreSubtotals="1" fieldPosition="0">
        <references count="1">
          <reference field="1" count="1">
            <x v="38"/>
          </reference>
        </references>
      </pivotArea>
    </format>
    <format dxfId="116">
      <pivotArea collapsedLevelsAreSubtotals="1" fieldPosition="0">
        <references count="1">
          <reference field="1" count="1">
            <x v="39"/>
          </reference>
        </references>
      </pivotArea>
    </format>
    <format dxfId="115">
      <pivotArea collapsedLevelsAreSubtotals="1" fieldPosition="0">
        <references count="1">
          <reference field="1" count="1">
            <x v="40"/>
          </reference>
        </references>
      </pivotArea>
    </format>
    <format dxfId="114">
      <pivotArea collapsedLevelsAreSubtotals="1" fieldPosition="0">
        <references count="1">
          <reference field="1" count="1">
            <x v="41"/>
          </reference>
        </references>
      </pivotArea>
    </format>
    <format dxfId="113">
      <pivotArea collapsedLevelsAreSubtotals="1" fieldPosition="0">
        <references count="1">
          <reference field="1" count="1">
            <x v="42"/>
          </reference>
        </references>
      </pivotArea>
    </format>
    <format dxfId="112">
      <pivotArea collapsedLevelsAreSubtotals="1" fieldPosition="0">
        <references count="1">
          <reference field="1" count="1">
            <x v="43"/>
          </reference>
        </references>
      </pivotArea>
    </format>
    <format dxfId="111">
      <pivotArea collapsedLevelsAreSubtotals="1" fieldPosition="0">
        <references count="1">
          <reference field="1" count="1">
            <x v="44"/>
          </reference>
        </references>
      </pivotArea>
    </format>
    <format dxfId="110">
      <pivotArea collapsedLevelsAreSubtotals="1" fieldPosition="0">
        <references count="1">
          <reference field="1" count="1">
            <x v="45"/>
          </reference>
        </references>
      </pivotArea>
    </format>
    <format dxfId="109">
      <pivotArea collapsedLevelsAreSubtotals="1" fieldPosition="0">
        <references count="1">
          <reference field="1" count="1">
            <x v="46"/>
          </reference>
        </references>
      </pivotArea>
    </format>
    <format dxfId="108">
      <pivotArea collapsedLevelsAreSubtotals="1" fieldPosition="0">
        <references count="1">
          <reference field="1" count="1">
            <x v="47"/>
          </reference>
        </references>
      </pivotArea>
    </format>
    <format dxfId="107">
      <pivotArea collapsedLevelsAreSubtotals="1" fieldPosition="0">
        <references count="1">
          <reference field="1" count="1">
            <x v="48"/>
          </reference>
        </references>
      </pivotArea>
    </format>
    <format dxfId="106">
      <pivotArea collapsedLevelsAreSubtotals="1" fieldPosition="0">
        <references count="1">
          <reference field="1" count="1">
            <x v="49"/>
          </reference>
        </references>
      </pivotArea>
    </format>
    <format dxfId="105">
      <pivotArea collapsedLevelsAreSubtotals="1" fieldPosition="0">
        <references count="1">
          <reference field="1" count="1">
            <x v="50"/>
          </reference>
        </references>
      </pivotArea>
    </format>
    <format dxfId="104">
      <pivotArea collapsedLevelsAreSubtotals="1" fieldPosition="0">
        <references count="1">
          <reference field="1" count="1">
            <x v="51"/>
          </reference>
        </references>
      </pivotArea>
    </format>
    <format dxfId="103">
      <pivotArea collapsedLevelsAreSubtotals="1" fieldPosition="0">
        <references count="1">
          <reference field="1" count="1">
            <x v="52"/>
          </reference>
        </references>
      </pivotArea>
    </format>
    <format dxfId="102">
      <pivotArea collapsedLevelsAreSubtotals="1" fieldPosition="0">
        <references count="1">
          <reference field="1" count="1">
            <x v="53"/>
          </reference>
        </references>
      </pivotArea>
    </format>
    <format dxfId="101">
      <pivotArea collapsedLevelsAreSubtotals="1" fieldPosition="0">
        <references count="1">
          <reference field="1" count="1">
            <x v="54"/>
          </reference>
        </references>
      </pivotArea>
    </format>
    <format dxfId="100">
      <pivotArea collapsedLevelsAreSubtotals="1" fieldPosition="0">
        <references count="1">
          <reference field="1" count="1">
            <x v="55"/>
          </reference>
        </references>
      </pivotArea>
    </format>
    <format dxfId="99">
      <pivotArea collapsedLevelsAreSubtotals="1" fieldPosition="0">
        <references count="1">
          <reference field="1" count="1">
            <x v="56"/>
          </reference>
        </references>
      </pivotArea>
    </format>
    <format dxfId="98">
      <pivotArea collapsedLevelsAreSubtotals="1" fieldPosition="0">
        <references count="1">
          <reference field="1" count="1">
            <x v="57"/>
          </reference>
        </references>
      </pivotArea>
    </format>
    <format dxfId="97">
      <pivotArea collapsedLevelsAreSubtotals="1" fieldPosition="0">
        <references count="1">
          <reference field="1" count="1">
            <x v="58"/>
          </reference>
        </references>
      </pivotArea>
    </format>
    <format dxfId="96">
      <pivotArea collapsedLevelsAreSubtotals="1" fieldPosition="0">
        <references count="1">
          <reference field="1" count="1">
            <x v="59"/>
          </reference>
        </references>
      </pivotArea>
    </format>
    <format dxfId="95">
      <pivotArea collapsedLevelsAreSubtotals="1" fieldPosition="0">
        <references count="1">
          <reference field="1" count="1">
            <x v="60"/>
          </reference>
        </references>
      </pivotArea>
    </format>
    <format dxfId="94">
      <pivotArea collapsedLevelsAreSubtotals="1" fieldPosition="0">
        <references count="1">
          <reference field="1" count="1">
            <x v="61"/>
          </reference>
        </references>
      </pivotArea>
    </format>
    <format dxfId="93">
      <pivotArea collapsedLevelsAreSubtotals="1" fieldPosition="0">
        <references count="1">
          <reference field="1" count="1">
            <x v="62"/>
          </reference>
        </references>
      </pivotArea>
    </format>
    <format dxfId="92">
      <pivotArea collapsedLevelsAreSubtotals="1" fieldPosition="0">
        <references count="1">
          <reference field="1" count="1">
            <x v="63"/>
          </reference>
        </references>
      </pivotArea>
    </format>
    <format dxfId="91">
      <pivotArea collapsedLevelsAreSubtotals="1" fieldPosition="0">
        <references count="1">
          <reference field="1" count="1">
            <x v="64"/>
          </reference>
        </references>
      </pivotArea>
    </format>
    <format dxfId="90">
      <pivotArea collapsedLevelsAreSubtotals="1" fieldPosition="0">
        <references count="1">
          <reference field="1" count="1">
            <x v="65"/>
          </reference>
        </references>
      </pivotArea>
    </format>
    <format dxfId="89">
      <pivotArea collapsedLevelsAreSubtotals="1" fieldPosition="0">
        <references count="1">
          <reference field="1" count="1">
            <x v="66"/>
          </reference>
        </references>
      </pivotArea>
    </format>
    <format dxfId="88">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7">
      <pivotArea collapsedLevelsAreSubtotals="1" fieldPosition="0">
        <references count="2">
          <reference field="4294967294" count="2" selected="0">
            <x v="0"/>
            <x v="1"/>
          </reference>
          <reference field="1" count="1">
            <x v="130"/>
          </reference>
        </references>
      </pivotArea>
    </format>
    <format dxfId="86">
      <pivotArea collapsedLevelsAreSubtotals="1" fieldPosition="0">
        <references count="2">
          <reference field="4294967294" count="2" selected="0">
            <x v="0"/>
            <x v="1"/>
          </reference>
          <reference field="1" count="1">
            <x v="131"/>
          </reference>
        </references>
      </pivotArea>
    </format>
    <format dxfId="85">
      <pivotArea collapsedLevelsAreSubtotals="1" fieldPosition="0">
        <references count="2">
          <reference field="4294967294" count="2" selected="0">
            <x v="0"/>
            <x v="1"/>
          </reference>
          <reference field="1" count="1">
            <x v="134"/>
          </reference>
        </references>
      </pivotArea>
    </format>
    <format dxfId="84">
      <pivotArea collapsedLevelsAreSubtotals="1" fieldPosition="0">
        <references count="2">
          <reference field="4294967294" count="2" selected="0">
            <x v="0"/>
            <x v="1"/>
          </reference>
          <reference field="1" count="1">
            <x v="135"/>
          </reference>
        </references>
      </pivotArea>
    </format>
    <format dxfId="83">
      <pivotArea collapsedLevelsAreSubtotals="1" fieldPosition="0">
        <references count="2">
          <reference field="4294967294" count="2" selected="0">
            <x v="0"/>
            <x v="1"/>
          </reference>
          <reference field="1" count="1">
            <x v="136"/>
          </reference>
        </references>
      </pivotArea>
    </format>
    <format dxfId="82">
      <pivotArea collapsedLevelsAreSubtotals="1" fieldPosition="0">
        <references count="2">
          <reference field="4294967294" count="2" selected="0">
            <x v="0"/>
            <x v="1"/>
          </reference>
          <reference field="1" count="1">
            <x v="137"/>
          </reference>
        </references>
      </pivotArea>
    </format>
    <format dxfId="81">
      <pivotArea collapsedLevelsAreSubtotals="1" fieldPosition="0">
        <references count="2">
          <reference field="4294967294" count="2" selected="0">
            <x v="0"/>
            <x v="1"/>
          </reference>
          <reference field="1" count="1">
            <x v="138"/>
          </reference>
        </references>
      </pivotArea>
    </format>
    <format dxfId="80">
      <pivotArea collapsedLevelsAreSubtotals="1" fieldPosition="0">
        <references count="2">
          <reference field="4294967294" count="2" selected="0">
            <x v="0"/>
            <x v="1"/>
          </reference>
          <reference field="1" count="1">
            <x v="141"/>
          </reference>
        </references>
      </pivotArea>
    </format>
    <format dxfId="79">
      <pivotArea dataOnly="0" labelOnly="1" fieldPosition="0">
        <references count="1">
          <reference field="1" count="8">
            <x v="130"/>
            <x v="131"/>
            <x v="134"/>
            <x v="135"/>
            <x v="136"/>
            <x v="137"/>
            <x v="138"/>
            <x v="141"/>
          </reference>
        </references>
      </pivotArea>
    </format>
    <format dxfId="78">
      <pivotArea collapsedLevelsAreSubtotals="1" fieldPosition="0">
        <references count="2">
          <reference field="4294967294" count="1" selected="0">
            <x v="2"/>
          </reference>
          <reference field="1" count="1">
            <x v="130"/>
          </reference>
        </references>
      </pivotArea>
    </format>
    <format dxfId="77">
      <pivotArea collapsedLevelsAreSubtotals="1" fieldPosition="0">
        <references count="2">
          <reference field="4294967294" count="1" selected="0">
            <x v="2"/>
          </reference>
          <reference field="1" count="1">
            <x v="131"/>
          </reference>
        </references>
      </pivotArea>
    </format>
    <format dxfId="76">
      <pivotArea collapsedLevelsAreSubtotals="1" fieldPosition="0">
        <references count="2">
          <reference field="4294967294" count="1" selected="0">
            <x v="2"/>
          </reference>
          <reference field="1" count="1">
            <x v="134"/>
          </reference>
        </references>
      </pivotArea>
    </format>
    <format dxfId="75">
      <pivotArea collapsedLevelsAreSubtotals="1" fieldPosition="0">
        <references count="2">
          <reference field="4294967294" count="1" selected="0">
            <x v="2"/>
          </reference>
          <reference field="1" count="1">
            <x v="135"/>
          </reference>
        </references>
      </pivotArea>
    </format>
    <format dxfId="74">
      <pivotArea collapsedLevelsAreSubtotals="1" fieldPosition="0">
        <references count="2">
          <reference field="4294967294" count="1" selected="0">
            <x v="2"/>
          </reference>
          <reference field="1" count="1">
            <x v="136"/>
          </reference>
        </references>
      </pivotArea>
    </format>
    <format dxfId="73">
      <pivotArea collapsedLevelsAreSubtotals="1" fieldPosition="0">
        <references count="2">
          <reference field="4294967294" count="1" selected="0">
            <x v="2"/>
          </reference>
          <reference field="1" count="1">
            <x v="137"/>
          </reference>
        </references>
      </pivotArea>
    </format>
    <format dxfId="72">
      <pivotArea collapsedLevelsAreSubtotals="1" fieldPosition="0">
        <references count="2">
          <reference field="4294967294" count="1" selected="0">
            <x v="2"/>
          </reference>
          <reference field="1" count="1">
            <x v="138"/>
          </reference>
        </references>
      </pivotArea>
    </format>
    <format dxfId="71">
      <pivotArea collapsedLevelsAreSubtotals="1" fieldPosition="0">
        <references count="2">
          <reference field="4294967294" count="1" selected="0">
            <x v="2"/>
          </reference>
          <reference field="1" count="1">
            <x v="141"/>
          </reference>
        </references>
      </pivotArea>
    </format>
    <format dxfId="70">
      <pivotArea collapsedLevelsAreSubtotals="1" fieldPosition="0">
        <references count="2">
          <reference field="1" count="2">
            <x v="39"/>
            <x v="103"/>
          </reference>
          <reference field="2" count="1" selected="0">
            <x v="719"/>
          </reference>
        </references>
      </pivotArea>
    </format>
    <format dxfId="69">
      <pivotArea dataOnly="0" labelOnly="1" fieldPosition="0">
        <references count="2">
          <reference field="1" count="2">
            <x v="39"/>
            <x v="103"/>
          </reference>
          <reference field="2" count="1" selected="0">
            <x v="719"/>
          </reference>
        </references>
      </pivotArea>
    </format>
    <format dxfId="68">
      <pivotArea dataOnly="0" labelOnly="1" fieldPosition="0">
        <references count="2">
          <reference field="1" count="9">
            <x v="0"/>
            <x v="1"/>
            <x v="2"/>
            <x v="3"/>
            <x v="17"/>
            <x v="25"/>
            <x v="33"/>
            <x v="39"/>
            <x v="103"/>
          </reference>
          <reference field="2" count="1" selected="0">
            <x v="719"/>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42"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3" firstHeaderRow="0" firstDataRow="1" firstDataCol="1" rowPageCount="1" colPageCount="1"/>
  <pivotFields count="8">
    <pivotField axis="axisPage" showAll="0">
      <items count="1334">
        <item x="0"/>
        <item x="1"/>
        <item x="2"/>
        <item x="4"/>
        <item x="5"/>
        <item x="7"/>
        <item x="8"/>
        <item x="9"/>
        <item x="10"/>
        <item x="11"/>
        <item x="12"/>
        <item m="1" x="1189"/>
        <item x="13"/>
        <item x="14"/>
        <item x="15"/>
        <item x="17"/>
        <item x="19"/>
        <item x="3"/>
        <item x="6"/>
        <item x="18"/>
        <item x="16"/>
        <item m="1" x="1191"/>
        <item m="1" x="1190"/>
        <item x="22"/>
        <item x="20"/>
        <item x="24"/>
        <item m="1" x="1192"/>
        <item x="25"/>
        <item x="21"/>
        <item x="29"/>
        <item m="1" x="1193"/>
        <item x="23"/>
        <item x="40"/>
        <item x="26"/>
        <item x="30"/>
        <item x="36"/>
        <item x="27"/>
        <item x="28"/>
        <item x="39"/>
        <item x="31"/>
        <item x="32"/>
        <item x="33"/>
        <item m="1" x="1194"/>
        <item x="38"/>
        <item m="1" x="1195"/>
        <item m="1" x="1196"/>
        <item x="45"/>
        <item x="35"/>
        <item x="41"/>
        <item x="34"/>
        <item x="37"/>
        <item x="61"/>
        <item x="43"/>
        <item m="1" x="1198"/>
        <item x="42"/>
        <item x="48"/>
        <item x="44"/>
        <item m="1" x="1197"/>
        <item x="51"/>
        <item x="46"/>
        <item x="47"/>
        <item x="53"/>
        <item m="1" x="1199"/>
        <item x="54"/>
        <item x="57"/>
        <item x="50"/>
        <item x="49"/>
        <item m="1" x="1200"/>
        <item x="52"/>
        <item m="1" x="1201"/>
        <item x="55"/>
        <item x="56"/>
        <item x="63"/>
        <item x="58"/>
        <item x="59"/>
        <item x="60"/>
        <item x="62"/>
        <item x="64"/>
        <item x="65"/>
        <item x="66"/>
        <item x="67"/>
        <item x="68"/>
        <item x="69"/>
        <item m="1" x="1202"/>
        <item m="1" x="1203"/>
        <item x="70"/>
        <item x="71"/>
        <item x="77"/>
        <item m="1" x="1204"/>
        <item m="1" x="1205"/>
        <item m="1" x="1206"/>
        <item x="72"/>
        <item x="73"/>
        <item x="74"/>
        <item x="75"/>
        <item x="76"/>
        <item x="78"/>
        <item x="79"/>
        <item x="80"/>
        <item m="1" x="1207"/>
        <item x="88"/>
        <item x="81"/>
        <item m="1" x="1208"/>
        <item x="82"/>
        <item x="83"/>
        <item x="84"/>
        <item x="85"/>
        <item x="86"/>
        <item x="87"/>
        <item x="89"/>
        <item x="90"/>
        <item x="91"/>
        <item x="92"/>
        <item m="1" x="1209"/>
        <item x="93"/>
        <item x="94"/>
        <item x="95"/>
        <item x="96"/>
        <item m="1" x="1210"/>
        <item x="97"/>
        <item m="1" x="1211"/>
        <item x="98"/>
        <item x="105"/>
        <item x="99"/>
        <item x="110"/>
        <item x="100"/>
        <item x="101"/>
        <item x="102"/>
        <item x="103"/>
        <item x="104"/>
        <item x="106"/>
        <item x="107"/>
        <item x="108"/>
        <item x="109"/>
        <item x="111"/>
        <item x="112"/>
        <item m="1" x="1212"/>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13"/>
        <item m="1" x="1214"/>
        <item x="141"/>
        <item x="167"/>
        <item x="146"/>
        <item x="143"/>
        <item x="191"/>
        <item x="144"/>
        <item m="1" x="1215"/>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16"/>
        <item x="179"/>
        <item x="180"/>
        <item x="181"/>
        <item x="182"/>
        <item x="142"/>
        <item x="155"/>
        <item x="169"/>
        <item x="183"/>
        <item x="185"/>
        <item x="217"/>
        <item m="1" x="1217"/>
        <item x="187"/>
        <item x="186"/>
        <item x="188"/>
        <item x="189"/>
        <item x="192"/>
        <item x="193"/>
        <item x="194"/>
        <item x="195"/>
        <item x="196"/>
        <item x="197"/>
        <item x="198"/>
        <item x="200"/>
        <item x="201"/>
        <item x="202"/>
        <item m="1" x="1297"/>
        <item m="1" x="1298"/>
        <item m="1" x="1322"/>
        <item m="1" x="1251"/>
        <item x="205"/>
        <item x="203"/>
        <item x="204"/>
        <item x="206"/>
        <item x="207"/>
        <item x="184"/>
        <item x="208"/>
        <item x="209"/>
        <item x="210"/>
        <item x="211"/>
        <item x="212"/>
        <item m="1" x="1252"/>
        <item m="1" x="1253"/>
        <item m="1" x="1254"/>
        <item m="1" x="1255"/>
        <item x="223"/>
        <item x="213"/>
        <item x="214"/>
        <item x="215"/>
        <item x="216"/>
        <item x="218"/>
        <item m="1" x="1323"/>
        <item x="219"/>
        <item x="220"/>
        <item x="221"/>
        <item m="1" x="1218"/>
        <item m="1" x="1219"/>
        <item x="222"/>
        <item x="224"/>
        <item x="225"/>
        <item x="229"/>
        <item x="230"/>
        <item x="231"/>
        <item x="232"/>
        <item x="233"/>
        <item x="234"/>
        <item x="235"/>
        <item x="236"/>
        <item x="242"/>
        <item x="237"/>
        <item x="238"/>
        <item x="239"/>
        <item x="240"/>
        <item x="241"/>
        <item x="243"/>
        <item x="244"/>
        <item m="1" x="1220"/>
        <item x="245"/>
        <item x="246"/>
        <item m="1" x="1308"/>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56"/>
        <item x="374"/>
        <item x="115"/>
        <item x="280"/>
        <item x="281"/>
        <item x="227"/>
        <item m="1" x="1221"/>
        <item x="282"/>
        <item x="283"/>
        <item m="1" x="1311"/>
        <item x="284"/>
        <item x="285"/>
        <item x="286"/>
        <item x="287"/>
        <item x="288"/>
        <item x="289"/>
        <item x="136"/>
        <item x="290"/>
        <item x="291"/>
        <item x="292"/>
        <item x="293"/>
        <item x="294"/>
        <item x="295"/>
        <item x="296"/>
        <item x="297"/>
        <item x="371"/>
        <item x="298"/>
        <item x="299"/>
        <item x="300"/>
        <item x="301"/>
        <item x="302"/>
        <item m="1" x="1316"/>
        <item x="304"/>
        <item x="303"/>
        <item x="305"/>
        <item m="1" x="1307"/>
        <item x="313"/>
        <item x="310"/>
        <item x="309"/>
        <item m="1" x="1329"/>
        <item x="306"/>
        <item x="312"/>
        <item x="307"/>
        <item x="308"/>
        <item x="228"/>
        <item x="311"/>
        <item x="314"/>
        <item x="315"/>
        <item x="316"/>
        <item x="317"/>
        <item x="322"/>
        <item x="318"/>
        <item x="319"/>
        <item x="321"/>
        <item x="320"/>
        <item x="323"/>
        <item x="324"/>
        <item x="325"/>
        <item x="326"/>
        <item x="327"/>
        <item x="328"/>
        <item x="329"/>
        <item m="1" x="1257"/>
        <item x="330"/>
        <item x="331"/>
        <item x="332"/>
        <item x="333"/>
        <item x="334"/>
        <item x="335"/>
        <item m="1" x="1247"/>
        <item m="1" x="1248"/>
        <item m="1" x="1249"/>
        <item m="1" x="1250"/>
        <item m="1" x="1310"/>
        <item x="337"/>
        <item x="336"/>
        <item x="338"/>
        <item x="339"/>
        <item x="340"/>
        <item x="352"/>
        <item x="341"/>
        <item x="342"/>
        <item x="343"/>
        <item m="1" x="1222"/>
        <item x="344"/>
        <item x="345"/>
        <item x="346"/>
        <item x="347"/>
        <item x="362"/>
        <item x="348"/>
        <item x="349"/>
        <item x="350"/>
        <item x="351"/>
        <item x="356"/>
        <item x="353"/>
        <item x="355"/>
        <item x="354"/>
        <item x="372"/>
        <item x="363"/>
        <item x="357"/>
        <item x="358"/>
        <item x="359"/>
        <item x="360"/>
        <item x="361"/>
        <item m="1" x="1223"/>
        <item x="364"/>
        <item x="365"/>
        <item x="366"/>
        <item x="367"/>
        <item x="368"/>
        <item x="369"/>
        <item x="370"/>
        <item m="1" x="1224"/>
        <item m="1" x="1317"/>
        <item m="1" x="1318"/>
        <item x="373"/>
        <item x="375"/>
        <item m="1" x="1225"/>
        <item x="379"/>
        <item x="382"/>
        <item x="376"/>
        <item x="377"/>
        <item x="378"/>
        <item m="1" x="1226"/>
        <item x="380"/>
        <item x="381"/>
        <item x="383"/>
        <item x="384"/>
        <item x="385"/>
        <item x="386"/>
        <item m="1" x="1324"/>
        <item m="1" x="1319"/>
        <item x="387"/>
        <item x="388"/>
        <item x="389"/>
        <item m="1" x="1227"/>
        <item m="1" x="1228"/>
        <item x="390"/>
        <item x="391"/>
        <item x="394"/>
        <item x="392"/>
        <item x="393"/>
        <item x="395"/>
        <item x="396"/>
        <item x="397"/>
        <item x="398"/>
        <item x="399"/>
        <item x="400"/>
        <item m="1" x="1229"/>
        <item x="401"/>
        <item x="402"/>
        <item x="403"/>
        <item x="404"/>
        <item x="405"/>
        <item x="406"/>
        <item m="1" x="1230"/>
        <item x="407"/>
        <item x="408"/>
        <item x="410"/>
        <item x="411"/>
        <item x="412"/>
        <item x="413"/>
        <item m="1" x="1258"/>
        <item x="414"/>
        <item x="415"/>
        <item x="416"/>
        <item x="409"/>
        <item x="417"/>
        <item m="1" x="1331"/>
        <item x="422"/>
        <item m="1" x="1302"/>
        <item x="418"/>
        <item x="419"/>
        <item x="421"/>
        <item m="1" x="1325"/>
        <item x="420"/>
        <item m="1" x="1259"/>
        <item x="423"/>
        <item x="424"/>
        <item x="425"/>
        <item x="426"/>
        <item x="427"/>
        <item x="428"/>
        <item x="429"/>
        <item x="430"/>
        <item x="431"/>
        <item x="432"/>
        <item x="433"/>
        <item x="434"/>
        <item x="435"/>
        <item x="436"/>
        <item x="437"/>
        <item x="438"/>
        <item x="439"/>
        <item x="440"/>
        <item x="441"/>
        <item x="442"/>
        <item x="443"/>
        <item x="444"/>
        <item m="1" x="1313"/>
        <item x="445"/>
        <item x="446"/>
        <item x="447"/>
        <item m="1" x="1312"/>
        <item x="448"/>
        <item m="1" x="1315"/>
        <item x="449"/>
        <item m="1" x="1327"/>
        <item x="450"/>
        <item x="451"/>
        <item m="1" x="1231"/>
        <item x="452"/>
        <item x="453"/>
        <item x="454"/>
        <item x="455"/>
        <item x="456"/>
        <item m="1" x="1260"/>
        <item x="457"/>
        <item x="458"/>
        <item x="459"/>
        <item x="460"/>
        <item x="461"/>
        <item x="462"/>
        <item x="463"/>
        <item m="1" x="1232"/>
        <item x="464"/>
        <item x="465"/>
        <item x="466"/>
        <item x="467"/>
        <item x="468"/>
        <item x="469"/>
        <item x="470"/>
        <item x="471"/>
        <item x="472"/>
        <item x="473"/>
        <item m="1" x="1281"/>
        <item x="474"/>
        <item x="475"/>
        <item x="476"/>
        <item x="477"/>
        <item x="478"/>
        <item m="1" x="1282"/>
        <item x="479"/>
        <item x="480"/>
        <item x="481"/>
        <item x="482"/>
        <item m="1" x="1261"/>
        <item x="483"/>
        <item x="484"/>
        <item x="485"/>
        <item x="486"/>
        <item x="487"/>
        <item x="488"/>
        <item x="489"/>
        <item x="490"/>
        <item x="491"/>
        <item x="492"/>
        <item x="493"/>
        <item x="494"/>
        <item x="495"/>
        <item x="496"/>
        <item x="497"/>
        <item m="1" x="1242"/>
        <item x="499"/>
        <item x="498"/>
        <item x="500"/>
        <item x="501"/>
        <item x="502"/>
        <item x="503"/>
        <item x="504"/>
        <item m="1" x="1243"/>
        <item x="506"/>
        <item x="507"/>
        <item x="508"/>
        <item x="509"/>
        <item x="510"/>
        <item x="511"/>
        <item x="512"/>
        <item m="1" x="1262"/>
        <item m="1" x="1263"/>
        <item m="1" x="1264"/>
        <item m="1" x="1265"/>
        <item m="1" x="1266"/>
        <item x="513"/>
        <item x="514"/>
        <item x="515"/>
        <item x="516"/>
        <item x="517"/>
        <item x="518"/>
        <item x="519"/>
        <item x="520"/>
        <item x="521"/>
        <item x="522"/>
        <item x="523"/>
        <item x="524"/>
        <item x="525"/>
        <item x="526"/>
        <item x="527"/>
        <item x="528"/>
        <item x="529"/>
        <item x="530"/>
        <item x="531"/>
        <item x="532"/>
        <item x="533"/>
        <item m="1" x="1267"/>
        <item x="539"/>
        <item x="534"/>
        <item x="535"/>
        <item x="536"/>
        <item x="537"/>
        <item x="538"/>
        <item x="543"/>
        <item x="540"/>
        <item x="541"/>
        <item x="542"/>
        <item x="544"/>
        <item x="545"/>
        <item x="546"/>
        <item x="547"/>
        <item x="548"/>
        <item x="550"/>
        <item x="551"/>
        <item x="552"/>
        <item x="553"/>
        <item x="554"/>
        <item x="555"/>
        <item x="556"/>
        <item m="1" x="1283"/>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84"/>
        <item x="608"/>
        <item x="612"/>
        <item x="613"/>
        <item x="614"/>
        <item x="615"/>
        <item x="609"/>
        <item x="610"/>
        <item x="611"/>
        <item x="616"/>
        <item x="617"/>
        <item m="1" x="1285"/>
        <item x="618"/>
        <item x="619"/>
        <item m="1" x="1286"/>
        <item x="620"/>
        <item x="621"/>
        <item x="622"/>
        <item m="1" x="1287"/>
        <item x="623"/>
        <item m="1" x="1288"/>
        <item x="625"/>
        <item x="624"/>
        <item x="626"/>
        <item x="628"/>
        <item x="630"/>
        <item x="631"/>
        <item x="632"/>
        <item x="633"/>
        <item x="634"/>
        <item x="635"/>
        <item m="1" x="1268"/>
        <item x="649"/>
        <item x="636"/>
        <item m="1" x="1244"/>
        <item m="1" x="1269"/>
        <item x="637"/>
        <item x="638"/>
        <item x="627"/>
        <item x="642"/>
        <item x="643"/>
        <item x="644"/>
        <item m="1" x="1270"/>
        <item x="629"/>
        <item x="645"/>
        <item x="646"/>
        <item x="647"/>
        <item m="1" x="1233"/>
        <item x="648"/>
        <item x="650"/>
        <item x="651"/>
        <item x="641"/>
        <item x="652"/>
        <item x="653"/>
        <item m="1" x="1321"/>
        <item x="654"/>
        <item m="1" x="1289"/>
        <item m="1" x="1290"/>
        <item m="1" x="1271"/>
        <item x="655"/>
        <item m="1" x="1272"/>
        <item x="656"/>
        <item x="657"/>
        <item x="658"/>
        <item x="659"/>
        <item x="660"/>
        <item x="640"/>
        <item x="661"/>
        <item x="663"/>
        <item x="666"/>
        <item x="664"/>
        <item x="665"/>
        <item x="639"/>
        <item x="662"/>
        <item x="667"/>
        <item x="668"/>
        <item x="669"/>
        <item x="670"/>
        <item x="671"/>
        <item x="672"/>
        <item x="673"/>
        <item x="674"/>
        <item x="675"/>
        <item m="1" x="1234"/>
        <item x="676"/>
        <item m="1" x="1235"/>
        <item x="680"/>
        <item x="677"/>
        <item x="678"/>
        <item x="679"/>
        <item x="681"/>
        <item m="1" x="1304"/>
        <item x="683"/>
        <item x="682"/>
        <item x="684"/>
        <item x="685"/>
        <item x="686"/>
        <item x="687"/>
        <item x="688"/>
        <item x="689"/>
        <item x="698"/>
        <item x="690"/>
        <item x="691"/>
        <item x="692"/>
        <item x="706"/>
        <item x="701"/>
        <item x="693"/>
        <item x="694"/>
        <item x="695"/>
        <item m="1" x="1306"/>
        <item x="696"/>
        <item x="697"/>
        <item x="699"/>
        <item x="700"/>
        <item x="702"/>
        <item m="1" x="1238"/>
        <item x="703"/>
        <item x="707"/>
        <item x="704"/>
        <item x="705"/>
        <item x="708"/>
        <item x="718"/>
        <item x="710"/>
        <item x="711"/>
        <item x="712"/>
        <item x="713"/>
        <item x="714"/>
        <item x="715"/>
        <item x="716"/>
        <item x="717"/>
        <item m="1" x="1273"/>
        <item x="719"/>
        <item x="720"/>
        <item x="721"/>
        <item m="1" x="1236"/>
        <item m="1" x="1237"/>
        <item m="1" x="1239"/>
        <item x="727"/>
        <item x="722"/>
        <item x="723"/>
        <item x="724"/>
        <item x="725"/>
        <item x="726"/>
        <item x="728"/>
        <item x="759"/>
        <item x="729"/>
        <item x="730"/>
        <item x="731"/>
        <item m="1" x="1320"/>
        <item m="1" x="1300"/>
        <item x="732"/>
        <item x="733"/>
        <item x="734"/>
        <item m="1" x="1309"/>
        <item x="735"/>
        <item x="736"/>
        <item x="737"/>
        <item x="738"/>
        <item x="739"/>
        <item x="740"/>
        <item x="741"/>
        <item x="742"/>
        <item x="743"/>
        <item x="766"/>
        <item x="744"/>
        <item x="745"/>
        <item x="746"/>
        <item x="747"/>
        <item x="754"/>
        <item x="748"/>
        <item m="1" x="1240"/>
        <item x="749"/>
        <item x="750"/>
        <item x="751"/>
        <item x="752"/>
        <item x="768"/>
        <item x="753"/>
        <item x="755"/>
        <item x="756"/>
        <item x="757"/>
        <item x="758"/>
        <item m="1" x="1274"/>
        <item x="760"/>
        <item m="1" x="1291"/>
        <item x="761"/>
        <item m="1" x="1275"/>
        <item x="762"/>
        <item x="763"/>
        <item m="1" x="1301"/>
        <item x="764"/>
        <item m="1" x="1299"/>
        <item x="765"/>
        <item x="767"/>
        <item x="769"/>
        <item m="1" x="1296"/>
        <item x="770"/>
        <item x="771"/>
        <item x="772"/>
        <item x="773"/>
        <item x="774"/>
        <item x="775"/>
        <item x="776"/>
        <item x="777"/>
        <item x="778"/>
        <item x="779"/>
        <item x="780"/>
        <item x="781"/>
        <item x="782"/>
        <item x="783"/>
        <item x="784"/>
        <item x="785"/>
        <item x="786"/>
        <item x="787"/>
        <item x="788"/>
        <item x="789"/>
        <item x="790"/>
        <item x="791"/>
        <item x="792"/>
        <item m="1" x="1276"/>
        <item x="793"/>
        <item m="1" x="1277"/>
        <item x="794"/>
        <item x="800"/>
        <item x="795"/>
        <item x="796"/>
        <item x="797"/>
        <item x="798"/>
        <item x="799"/>
        <item x="801"/>
        <item x="803"/>
        <item x="802"/>
        <item m="1" x="1278"/>
        <item x="804"/>
        <item x="805"/>
        <item x="806"/>
        <item x="810"/>
        <item x="812"/>
        <item x="811"/>
        <item m="1" x="1305"/>
        <item x="814"/>
        <item x="809"/>
        <item m="1" x="1303"/>
        <item x="821"/>
        <item m="1" x="1328"/>
        <item x="813"/>
        <item x="815"/>
        <item x="817"/>
        <item x="818"/>
        <item x="807"/>
        <item x="816"/>
        <item x="819"/>
        <item m="1" x="1245"/>
        <item x="823"/>
        <item x="824"/>
        <item m="1" x="1292"/>
        <item x="826"/>
        <item x="831"/>
        <item x="829"/>
        <item x="825"/>
        <item x="830"/>
        <item x="835"/>
        <item x="833"/>
        <item x="834"/>
        <item x="832"/>
        <item x="709"/>
        <item x="839"/>
        <item x="840"/>
        <item x="837"/>
        <item x="842"/>
        <item x="843"/>
        <item x="844"/>
        <item m="1" x="1326"/>
        <item x="836"/>
        <item m="1" x="1314"/>
        <item m="1" x="1246"/>
        <item x="822"/>
        <item x="838"/>
        <item x="841"/>
        <item x="848"/>
        <item x="847"/>
        <item x="849"/>
        <item x="846"/>
        <item m="1" x="1293"/>
        <item x="851"/>
        <item x="850"/>
        <item x="845"/>
        <item m="1" x="1330"/>
        <item x="852"/>
        <item x="854"/>
        <item x="855"/>
        <item x="856"/>
        <item x="858"/>
        <item x="859"/>
        <item x="853"/>
        <item x="860"/>
        <item x="861"/>
        <item x="808"/>
        <item x="820"/>
        <item x="857"/>
        <item x="828"/>
        <item x="862"/>
        <item x="864"/>
        <item x="863"/>
        <item x="865"/>
        <item x="866"/>
        <item x="867"/>
        <item x="870"/>
        <item x="868"/>
        <item x="869"/>
        <item x="872"/>
        <item x="873"/>
        <item x="874"/>
        <item x="876"/>
        <item m="1" x="1294"/>
        <item x="875"/>
        <item x="879"/>
        <item x="881"/>
        <item x="880"/>
        <item x="878"/>
        <item x="882"/>
        <item x="883"/>
        <item x="885"/>
        <item m="1" x="1295"/>
        <item x="877"/>
        <item x="884"/>
        <item x="886"/>
        <item x="888"/>
        <item x="889"/>
        <item x="887"/>
        <item x="827"/>
        <item x="890"/>
        <item x="891"/>
        <item x="892"/>
        <item x="893"/>
        <item m="1" x="1241"/>
        <item x="894"/>
        <item x="895"/>
        <item x="896"/>
        <item x="900"/>
        <item x="898"/>
        <item x="902"/>
        <item x="897"/>
        <item x="899"/>
        <item x="904"/>
        <item x="905"/>
        <item x="906"/>
        <item x="907"/>
        <item x="903"/>
        <item x="901"/>
        <item x="908"/>
        <item x="871"/>
        <item m="1" x="1279"/>
        <item x="910"/>
        <item x="909"/>
        <item x="911"/>
        <item m="1" x="1280"/>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32"/>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t="default"/>
      </items>
    </pivotField>
    <pivotField axis="axisRow" showAll="0" sortType="descending">
      <items count="145">
        <item sd="0" x="48"/>
        <item sd="0" x="50"/>
        <item sd="0" x="39"/>
        <item sd="0" x="37"/>
        <item sd="0" x="40"/>
        <item sd="0" x="0"/>
        <item sd="0" x="24"/>
        <item sd="0" x="34"/>
        <item sd="0" x="31"/>
        <item sd="0" x="20"/>
        <item sd="0" x="25"/>
        <item sd="0" x="29"/>
        <item sd="0" x="16"/>
        <item sd="0" m="1" x="126"/>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38"/>
        <item sd="0" x="45"/>
        <item sd="0" x="42"/>
        <item sd="0" m="1" x="128"/>
        <item sd="0" x="44"/>
        <item sd="0" x="47"/>
        <item sd="0" x="49"/>
        <item sd="0" m="1" x="129"/>
        <item sd="0" x="27"/>
        <item sd="0" x="52"/>
        <item sd="0" x="51"/>
        <item sd="0" x="53"/>
        <item sd="0" x="54"/>
        <item sd="0" x="55"/>
        <item sd="0" x="56"/>
        <item sd="0" x="57"/>
        <item sd="0" x="58"/>
        <item sd="0" x="59"/>
        <item sd="0" x="60"/>
        <item sd="0" x="61"/>
        <item sd="0" x="62"/>
        <item sd="0" x="63"/>
        <item sd="0" x="64"/>
        <item sd="0" x="65"/>
        <item sd="0" x="66"/>
        <item sd="0" x="70"/>
        <item sd="0" m="1" x="132"/>
        <item sd="0" x="67"/>
        <item sd="0" x="69"/>
        <item sd="0" m="1" x="127"/>
        <item sd="0" x="71"/>
        <item sd="0" x="72"/>
        <item sd="0" x="73"/>
        <item sd="0" m="1" x="135"/>
        <item sd="0" m="1" x="143"/>
        <item sd="0" m="1" x="137"/>
        <item sd="0" x="77"/>
        <item sd="0" x="76"/>
        <item sd="0" x="82"/>
        <item sd="0" x="74"/>
        <item sd="0" x="75"/>
        <item sd="0" x="68"/>
        <item sd="0" x="78"/>
        <item sd="0" x="79"/>
        <item sd="0" m="1" x="134"/>
        <item sd="0" x="80"/>
        <item sd="0" x="81"/>
        <item sd="0" m="1" x="136"/>
        <item sd="0" x="83"/>
        <item sd="0" x="86"/>
        <item sd="0" x="84"/>
        <item sd="0" x="85"/>
        <item sd="0" x="87"/>
        <item sd="0" x="89"/>
        <item sd="0" x="90"/>
        <item sd="0" x="91"/>
        <item sd="0" x="92"/>
        <item sd="0" x="93"/>
        <item sd="0" x="94"/>
        <item sd="0" x="95"/>
        <item sd="0" x="96"/>
        <item sd="0" m="1" x="140"/>
        <item sd="0" m="1" x="141"/>
        <item sd="0" m="1" x="131"/>
        <item sd="0" x="97"/>
        <item sd="0" x="100"/>
        <item sd="0" m="1" x="139"/>
        <item sd="0" x="101"/>
        <item sd="0" x="110"/>
        <item sd="0" x="106"/>
        <item sd="0" x="88"/>
        <item sd="0" x="102"/>
        <item sd="0" x="112"/>
        <item sd="0" x="113"/>
        <item sd="0" m="1" x="142"/>
        <item sd="0" x="108"/>
        <item sd="0" x="115"/>
        <item sd="0" m="1" x="133"/>
        <item sd="0" x="116"/>
        <item sd="0" x="98"/>
        <item sd="0" x="99"/>
        <item sd="0" x="103"/>
        <item sd="0" x="114"/>
        <item sd="0" x="107"/>
        <item sd="0" x="117"/>
        <item sd="0" x="118"/>
        <item sd="0" x="119"/>
        <item sd="0" x="120"/>
        <item m="1" x="130"/>
        <item sd="0" x="121"/>
        <item sd="0" x="104"/>
        <item sd="0" x="122"/>
        <item sd="0" x="105"/>
        <item sd="0" x="111"/>
        <item sd="0" x="109"/>
        <item sd="0" m="1" x="125"/>
        <item sd="0" x="123"/>
        <item x="124"/>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4"/>
        <item sd="0" m="1" x="56"/>
        <item sd="0" m="1" x="43"/>
        <item sd="0" m="1" x="51"/>
        <item sd="0" x="4"/>
        <item sd="0" x="5"/>
        <item sd="0" x="7"/>
        <item sd="0" x="3"/>
        <item sd="0" x="2"/>
        <item sd="0" x="22"/>
        <item sd="0" x="0"/>
        <item sd="0" x="1"/>
        <item sd="0" x="12"/>
        <item sd="0" x="16"/>
        <item sd="0" x="6"/>
        <item sd="0" m="1" x="42"/>
        <item sd="0" m="1" x="46"/>
        <item sd="0" x="30"/>
        <item sd="0" x="11"/>
        <item sd="0" x="8"/>
        <item sd="0" x="29"/>
        <item sd="0" m="1" x="35"/>
        <item sd="0" x="9"/>
        <item sd="0" x="10"/>
        <item sd="0" m="1" x="45"/>
        <item sd="0" m="1" x="47"/>
        <item m="1" x="36"/>
        <item m="1" x="48"/>
        <item m="1" x="68"/>
        <item m="1" x="49"/>
        <item x="13"/>
        <item m="1" x="69"/>
        <item m="1" x="76"/>
        <item x="14"/>
        <item m="1" x="38"/>
        <item m="1" x="67"/>
        <item m="1" x="50"/>
        <item m="1" x="59"/>
        <item m="1" x="52"/>
        <item m="1" x="57"/>
        <item m="1" x="39"/>
        <item m="1" x="71"/>
        <item m="1" x="66"/>
        <item m="1" x="73"/>
        <item x="19"/>
        <item x="17"/>
        <item m="1" x="58"/>
        <item m="1" x="65"/>
        <item m="1" x="53"/>
        <item m="1" x="37"/>
        <item m="1" x="54"/>
        <item m="1" x="40"/>
        <item x="20"/>
        <item x="18"/>
        <item x="21"/>
        <item m="1" x="74"/>
        <item m="1" x="55"/>
        <item m="1" x="72"/>
        <item m="1" x="41"/>
        <item x="23"/>
        <item x="15"/>
        <item m="1" x="62"/>
        <item x="31"/>
        <item x="26"/>
        <item x="27"/>
        <item x="28"/>
        <item m="1" x="64"/>
        <item m="1" x="63"/>
        <item m="1" x="75"/>
        <item m="1" x="70"/>
        <item m="1" x="60"/>
        <item x="25"/>
        <item m="1" x="61"/>
        <item x="32"/>
        <item x="33"/>
        <item x="34"/>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28">
    <i>
      <x v="138"/>
    </i>
    <i>
      <x v="117"/>
    </i>
    <i>
      <x v="142"/>
    </i>
    <i>
      <x v="129"/>
    </i>
    <i>
      <x v="118"/>
    </i>
    <i>
      <x v="121"/>
    </i>
    <i>
      <x v="127"/>
    </i>
    <i>
      <x v="143"/>
    </i>
    <i r="1">
      <x v="33"/>
    </i>
    <i r="1">
      <x v="52"/>
    </i>
    <i>
      <x v="103"/>
    </i>
    <i>
      <x v="104"/>
    </i>
    <i>
      <x v="132"/>
    </i>
    <i>
      <x v="111"/>
    </i>
    <i>
      <x v="125"/>
    </i>
    <i>
      <x v="113"/>
    </i>
    <i>
      <x v="56"/>
    </i>
    <i>
      <x v="6"/>
    </i>
    <i>
      <x v="136"/>
    </i>
    <i>
      <x v="101"/>
    </i>
    <i>
      <x v="115"/>
    </i>
    <i>
      <x v="105"/>
    </i>
    <i>
      <x v="69"/>
    </i>
    <i>
      <x v="137"/>
    </i>
    <i>
      <x v="122"/>
    </i>
    <i>
      <x v="140"/>
    </i>
    <i>
      <x v="22"/>
    </i>
    <i>
      <x v="100"/>
    </i>
    <i>
      <x v="114"/>
    </i>
    <i>
      <x v="126"/>
    </i>
    <i>
      <x v="135"/>
    </i>
    <i>
      <x v="119"/>
    </i>
    <i>
      <x v="71"/>
    </i>
    <i>
      <x v="106"/>
    </i>
    <i>
      <x v="88"/>
    </i>
    <i>
      <x v="28"/>
    </i>
    <i>
      <x v="34"/>
    </i>
    <i>
      <x v="98"/>
    </i>
    <i>
      <x v="35"/>
    </i>
    <i>
      <x v="4"/>
    </i>
    <i>
      <x v="36"/>
    </i>
    <i>
      <x v="84"/>
    </i>
    <i>
      <x v="37"/>
    </i>
    <i>
      <x v="94"/>
    </i>
    <i>
      <x v="38"/>
    </i>
    <i>
      <x v="102"/>
    </i>
    <i>
      <x v="39"/>
    </i>
    <i>
      <x v="30"/>
    </i>
    <i>
      <x v="40"/>
    </i>
    <i>
      <x v="124"/>
    </i>
    <i>
      <x v="41"/>
    </i>
    <i>
      <x v="26"/>
    </i>
    <i>
      <x v="42"/>
    </i>
    <i>
      <x v="86"/>
    </i>
    <i>
      <x v="43"/>
    </i>
    <i>
      <x v="91"/>
    </i>
    <i>
      <x v="44"/>
    </i>
    <i>
      <x v="96"/>
    </i>
    <i>
      <x v="45"/>
    </i>
    <i>
      <x v="29"/>
    </i>
    <i>
      <x v="47"/>
    </i>
    <i>
      <x v="12"/>
    </i>
    <i>
      <x v="48"/>
    </i>
    <i>
      <x v="15"/>
    </i>
    <i>
      <x v="50"/>
    </i>
    <i>
      <x v="116"/>
    </i>
    <i>
      <x v="51"/>
    </i>
    <i>
      <x v="5"/>
    </i>
    <i>
      <x v="52"/>
    </i>
    <i>
      <x v="32"/>
    </i>
    <i>
      <x v="54"/>
    </i>
    <i>
      <x v="25"/>
    </i>
    <i>
      <x v="55"/>
    </i>
    <i>
      <x v="83"/>
    </i>
    <i>
      <x v="9"/>
    </i>
    <i>
      <x v="85"/>
    </i>
    <i>
      <x v="57"/>
    </i>
    <i>
      <x v="87"/>
    </i>
    <i>
      <x v="58"/>
    </i>
    <i>
      <x v="89"/>
    </i>
    <i>
      <x v="59"/>
    </i>
    <i>
      <x v="92"/>
    </i>
    <i>
      <x v="60"/>
    </i>
    <i>
      <x v="95"/>
    </i>
    <i>
      <x v="61"/>
    </i>
    <i>
      <x v="97"/>
    </i>
    <i>
      <x v="62"/>
    </i>
    <i>
      <x v="99"/>
    </i>
    <i>
      <x v="63"/>
    </i>
    <i>
      <x v="10"/>
    </i>
    <i>
      <x v="64"/>
    </i>
    <i>
      <x v="11"/>
    </i>
    <i>
      <x v="23"/>
    </i>
    <i>
      <x v="14"/>
    </i>
    <i>
      <x v="3"/>
    </i>
    <i>
      <x v="110"/>
    </i>
    <i>
      <x v="67"/>
    </i>
    <i>
      <x v="16"/>
    </i>
    <i>
      <x v="68"/>
    </i>
    <i>
      <x v="17"/>
    </i>
    <i>
      <x v="8"/>
    </i>
    <i>
      <x v="1"/>
    </i>
    <i>
      <x v="70"/>
    </i>
    <i>
      <x v="31"/>
    </i>
    <i>
      <x v="19"/>
    </i>
    <i>
      <x v="24"/>
    </i>
    <i>
      <x v="128"/>
    </i>
    <i>
      <x v="18"/>
    </i>
    <i>
      <x v="130"/>
    </i>
    <i>
      <x v="33"/>
    </i>
    <i>
      <x v="20"/>
    </i>
    <i>
      <x v="7"/>
    </i>
    <i>
      <x v="73"/>
    </i>
    <i>
      <x v="131"/>
    </i>
    <i>
      <x v="74"/>
    </i>
    <i>
      <x v="133"/>
    </i>
    <i>
      <x v="76"/>
    </i>
    <i>
      <x v="21"/>
    </i>
    <i>
      <x v="139"/>
    </i>
    <i>
      <x v="2"/>
    </i>
    <i>
      <x v="78"/>
    </i>
    <i>
      <x v="82"/>
    </i>
    <i>
      <x v="77"/>
    </i>
    <i>
      <x v="65"/>
    </i>
    <i>
      <x/>
    </i>
    <i>
      <x v="66"/>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7">
      <pivotArea collapsedLevelsAreSubtotals="1" fieldPosition="0">
        <references count="1">
          <reference field="2" count="1">
            <x v="9"/>
          </reference>
        </references>
      </pivotArea>
    </format>
    <format dxfId="66">
      <pivotArea collapsedLevelsAreSubtotals="1" fieldPosition="0">
        <references count="1">
          <reference field="2" count="1">
            <x v="4"/>
          </reference>
        </references>
      </pivotArea>
    </format>
    <format dxfId="65">
      <pivotArea grandRow="1" outline="0" collapsedLevelsAreSubtotals="1" fieldPosition="0"/>
    </format>
    <format dxfId="64">
      <pivotArea dataOnly="0" labelOnly="1" grandRow="1" outline="0" fieldPosition="0"/>
    </format>
    <format dxfId="63">
      <pivotArea grandRow="1" outline="0" collapsedLevelsAreSubtotals="1" fieldPosition="0"/>
    </format>
    <format dxfId="62">
      <pivotArea dataOnly="0" labelOnly="1" grandRow="1" outline="0" fieldPosition="0"/>
    </format>
    <format dxfId="61">
      <pivotArea grandRow="1" outline="0" collapsedLevelsAreSubtotals="1" fieldPosition="0"/>
    </format>
    <format dxfId="60">
      <pivotArea dataOnly="0" labelOnly="1" grandRow="1" outline="0" fieldPosition="0"/>
    </format>
    <format dxfId="59">
      <pivotArea outline="0" collapsedLevelsAreSubtotals="1" fieldPosition="0">
        <references count="1">
          <reference field="4294967294" count="1" selected="0">
            <x v="0"/>
          </reference>
        </references>
      </pivotArea>
    </format>
    <format dxfId="58">
      <pivotArea dataOnly="0" labelOnly="1" outline="0" fieldPosition="0">
        <references count="1">
          <reference field="0" count="0"/>
        </references>
      </pivotArea>
    </format>
    <format dxfId="57">
      <pivotArea dataOnly="0" labelOnly="1" outline="0" fieldPosition="0">
        <references count="1">
          <reference field="4294967294" count="1">
            <x v="0"/>
          </reference>
        </references>
      </pivotArea>
    </format>
    <format dxfId="56">
      <pivotArea outline="0" collapsedLevelsAreSubtotals="1" fieldPosition="0">
        <references count="1">
          <reference field="4294967294" count="1" selected="0">
            <x v="1"/>
          </reference>
        </references>
      </pivotArea>
    </format>
    <format dxfId="55">
      <pivotArea dataOnly="0" labelOnly="1" outline="0" fieldPosition="0">
        <references count="1">
          <reference field="4294967294" count="1">
            <x v="1"/>
          </reference>
        </references>
      </pivotArea>
    </format>
    <format dxfId="54">
      <pivotArea outline="0" collapsedLevelsAreSubtotals="1" fieldPosition="0">
        <references count="1">
          <reference field="4294967294" count="1" selected="0">
            <x v="2"/>
          </reference>
        </references>
      </pivotArea>
    </format>
    <format dxfId="53">
      <pivotArea dataOnly="0" labelOnly="1" outline="0" fieldPosition="0">
        <references count="1">
          <reference field="4294967294" count="1">
            <x v="2"/>
          </reference>
        </references>
      </pivotArea>
    </format>
    <format dxfId="52">
      <pivotArea grandRow="1" outline="0" collapsedLevelsAreSubtotals="1" fieldPosition="0"/>
    </format>
    <format dxfId="51">
      <pivotArea dataOnly="0" labelOnly="1" grandRow="1" outline="0" fieldPosition="0"/>
    </format>
    <format dxfId="50">
      <pivotArea type="all" dataOnly="0" outline="0" fieldPosition="0"/>
    </format>
    <format dxfId="49">
      <pivotArea grandRow="1" outline="0" collapsedLevelsAreSubtotals="1" fieldPosition="0"/>
    </format>
    <format dxfId="48">
      <pivotArea dataOnly="0" labelOnly="1" grandRow="1" outline="0" fieldPosition="0"/>
    </format>
    <format dxfId="47">
      <pivotArea collapsedLevelsAreSubtotals="1" fieldPosition="0">
        <references count="2">
          <reference field="4294967294" count="1" selected="0">
            <x v="2"/>
          </reference>
          <reference field="1" count="1">
            <x v="22"/>
          </reference>
        </references>
      </pivotArea>
    </format>
    <format dxfId="46">
      <pivotArea collapsedLevelsAreSubtotals="1" fieldPosition="0">
        <references count="3">
          <reference field="4294967294" count="1" selected="0">
            <x v="2"/>
          </reference>
          <reference field="1" count="1">
            <x v="22"/>
          </reference>
          <reference field="2" count="1" selected="0">
            <x v="7"/>
          </reference>
        </references>
      </pivotArea>
    </format>
    <format dxfId="45">
      <pivotArea dataOnly="0" labelOnly="1" outline="0" fieldPosition="0">
        <references count="1">
          <reference field="4294967294" count="3">
            <x v="0"/>
            <x v="1"/>
            <x v="2"/>
          </reference>
        </references>
      </pivotArea>
    </format>
    <format dxfId="44">
      <pivotArea dataOnly="0" labelOnly="1" outline="0" fieldPosition="0">
        <references count="1">
          <reference field="4294967294" count="1">
            <x v="0"/>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1"/>
          </reference>
        </references>
      </pivotArea>
    </format>
    <format dxfId="41">
      <pivotArea dataOnly="0" labelOnly="1" outline="0" fieldPosition="0">
        <references count="1">
          <reference field="4294967294" count="1">
            <x v="2"/>
          </reference>
        </references>
      </pivotArea>
    </format>
    <format dxfId="40">
      <pivotArea dataOnly="0" labelOnly="1" fieldPosition="0">
        <references count="1">
          <reference field="2" count="0"/>
        </references>
      </pivotArea>
    </format>
    <format dxfId="39">
      <pivotArea collapsedLevelsAreSubtotals="1" fieldPosition="0">
        <references count="2">
          <reference field="4294967294" count="1" selected="0">
            <x v="2"/>
          </reference>
          <reference field="2" count="1">
            <x v="4"/>
          </reference>
        </references>
      </pivotArea>
    </format>
    <format dxfId="38">
      <pivotArea collapsedLevelsAreSubtotals="1" fieldPosition="0">
        <references count="2">
          <reference field="4294967294" count="1" selected="0">
            <x v="2"/>
          </reference>
          <reference field="2" count="1">
            <x v="9"/>
          </reference>
        </references>
      </pivotArea>
    </format>
    <format dxfId="37">
      <pivotArea collapsedLevelsAreSubtotals="1" fieldPosition="0">
        <references count="2">
          <reference field="4294967294" count="1" selected="0">
            <x v="2"/>
          </reference>
          <reference field="2" count="1">
            <x v="14"/>
          </reference>
        </references>
      </pivotArea>
    </format>
    <format dxfId="36">
      <pivotArea collapsedLevelsAreSubtotals="1" fieldPosition="0">
        <references count="3">
          <reference field="4294967294" count="1" selected="0">
            <x v="2"/>
          </reference>
          <reference field="1" count="3">
            <x v="3"/>
            <x v="37"/>
            <x v="41"/>
          </reference>
          <reference field="2" count="1" selected="0">
            <x v="14"/>
          </reference>
        </references>
      </pivotArea>
    </format>
    <format dxfId="35">
      <pivotArea collapsedLevelsAreSubtotals="1" fieldPosition="0">
        <references count="3">
          <reference field="4294967294" count="1" selected="0">
            <x v="2"/>
          </reference>
          <reference field="1" count="1">
            <x v="6"/>
          </reference>
          <reference field="2" count="1" selected="0">
            <x v="14"/>
          </reference>
        </references>
      </pivotArea>
    </format>
    <format dxfId="34">
      <pivotArea collapsedLevelsAreSubtotals="1" fieldPosition="0">
        <references count="3">
          <reference field="4294967294" count="1" selected="0">
            <x v="2"/>
          </reference>
          <reference field="1" count="1">
            <x v="27"/>
          </reference>
          <reference field="2" count="1" selected="0">
            <x v="14"/>
          </reference>
        </references>
      </pivotArea>
    </format>
    <format dxfId="33">
      <pivotArea collapsedLevelsAreSubtotals="1" fieldPosition="0">
        <references count="1">
          <reference field="2" count="1">
            <x v="0"/>
          </reference>
        </references>
      </pivotArea>
    </format>
    <format dxfId="32">
      <pivotArea collapsedLevelsAreSubtotals="1" fieldPosition="0">
        <references count="1">
          <reference field="2" count="1">
            <x v="14"/>
          </reference>
        </references>
      </pivotArea>
    </format>
    <format dxfId="31">
      <pivotArea collapsedLevelsAreSubtotals="1" fieldPosition="0">
        <references count="1">
          <reference field="2" count="1">
            <x v="9"/>
          </reference>
        </references>
      </pivotArea>
    </format>
    <format dxfId="30">
      <pivotArea collapsedLevelsAreSubtotals="1" fieldPosition="0">
        <references count="1">
          <reference field="2" count="1">
            <x v="5"/>
          </reference>
        </references>
      </pivotArea>
    </format>
    <format dxfId="29">
      <pivotArea collapsedLevelsAreSubtotals="1" fieldPosition="0">
        <references count="1">
          <reference field="2" count="1">
            <x v="17"/>
          </reference>
        </references>
      </pivotArea>
    </format>
    <format dxfId="28">
      <pivotArea collapsedLevelsAreSubtotals="1" fieldPosition="0">
        <references count="1">
          <reference field="2" count="1">
            <x v="2"/>
          </reference>
        </references>
      </pivotArea>
    </format>
    <format dxfId="27">
      <pivotArea collapsedLevelsAreSubtotals="1" fieldPosition="0">
        <references count="1">
          <reference field="2" count="1">
            <x v="10"/>
          </reference>
        </references>
      </pivotArea>
    </format>
    <format dxfId="26">
      <pivotArea collapsedLevelsAreSubtotals="1" fieldPosition="0">
        <references count="1">
          <reference field="2" count="1">
            <x v="1"/>
          </reference>
        </references>
      </pivotArea>
    </format>
    <format dxfId="25">
      <pivotArea collapsedLevelsAreSubtotals="1" fieldPosition="0">
        <references count="1">
          <reference field="2" count="1">
            <x v="13"/>
          </reference>
        </references>
      </pivotArea>
    </format>
    <format dxfId="24">
      <pivotArea collapsedLevelsAreSubtotals="1" fieldPosition="0">
        <references count="1">
          <reference field="2" count="1">
            <x v="4"/>
          </reference>
        </references>
      </pivotArea>
    </format>
    <format dxfId="23">
      <pivotArea collapsedLevelsAreSubtotals="1" fieldPosition="0">
        <references count="1">
          <reference field="2" count="1">
            <x v="8"/>
          </reference>
        </references>
      </pivotArea>
    </format>
    <format dxfId="22">
      <pivotArea collapsedLevelsAreSubtotals="1" fieldPosition="0">
        <references count="1">
          <reference field="2" count="1">
            <x v="3"/>
          </reference>
        </references>
      </pivotArea>
    </format>
    <format dxfId="21">
      <pivotArea collapsedLevelsAreSubtotals="1" fieldPosition="0">
        <references count="1">
          <reference field="2" count="1">
            <x v="12"/>
          </reference>
        </references>
      </pivotArea>
    </format>
    <format dxfId="20">
      <pivotArea collapsedLevelsAreSubtotals="1" fieldPosition="0">
        <references count="1">
          <reference field="2" count="1">
            <x v="6"/>
          </reference>
        </references>
      </pivotArea>
    </format>
    <format dxfId="19">
      <pivotArea collapsedLevelsAreSubtotals="1" fieldPosition="0">
        <references count="1">
          <reference field="2" count="1">
            <x v="11"/>
          </reference>
        </references>
      </pivotArea>
    </format>
    <format dxfId="18">
      <pivotArea collapsedLevelsAreSubtotals="1" fieldPosition="0">
        <references count="1">
          <reference field="2" count="1">
            <x v="20"/>
          </reference>
        </references>
      </pivotArea>
    </format>
    <format dxfId="17">
      <pivotArea collapsedLevelsAreSubtotals="1" fieldPosition="0">
        <references count="2">
          <reference field="1" count="1">
            <x v="6"/>
          </reference>
          <reference field="2" count="1" selected="0">
            <x v="20"/>
          </reference>
        </references>
      </pivotArea>
    </format>
    <format dxfId="16">
      <pivotArea collapsedLevelsAreSubtotals="1" fieldPosition="0">
        <references count="1">
          <reference field="2" count="1">
            <x v="7"/>
          </reference>
        </references>
      </pivotArea>
    </format>
    <format dxfId="15">
      <pivotArea collapsedLevelsAreSubtotals="1" fieldPosition="0">
        <references count="1">
          <reference field="2" count="1">
            <x v="16"/>
          </reference>
        </references>
      </pivotArea>
    </format>
    <format dxfId="14">
      <pivotArea collapsedLevelsAreSubtotals="1" fieldPosition="0">
        <references count="1">
          <reference field="2" count="1">
            <x v="19"/>
          </reference>
        </references>
      </pivotArea>
    </format>
    <format dxfId="13">
      <pivotArea collapsedLevelsAreSubtotals="1" fieldPosition="0">
        <references count="1">
          <reference field="2" count="1">
            <x v="18"/>
          </reference>
        </references>
      </pivotArea>
    </format>
    <format dxfId="12">
      <pivotArea collapsedLevelsAreSubtotals="1" fieldPosition="0">
        <references count="1">
          <reference field="2" count="1">
            <x v="15"/>
          </reference>
        </references>
      </pivotArea>
    </format>
    <format dxfId="11">
      <pivotArea collapsedLevelsAreSubtotals="1" fieldPosition="0">
        <references count="1">
          <reference field="2" count="1">
            <x v="21"/>
          </reference>
        </references>
      </pivotArea>
    </format>
    <format dxfId="10">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9">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8">
      <pivotArea dataOnly="0" labelOnly="1" fieldPosition="0">
        <references count="1">
          <reference field="1" count="1">
            <x v="79"/>
          </reference>
        </references>
      </pivotArea>
    </format>
    <format dxfId="7">
      <pivotArea dataOnly="0" labelOnly="1" fieldPosition="0">
        <references count="1">
          <reference field="1" count="1">
            <x v="79"/>
          </reference>
        </references>
      </pivotArea>
    </format>
    <format dxfId="6">
      <pivotArea type="all" dataOnly="0" outline="0" fieldPosition="0"/>
    </format>
    <format dxfId="5">
      <pivotArea outline="0" collapsedLevelsAreSubtotals="1" fieldPosition="0"/>
    </format>
    <format dxfId="4">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3">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2">
      <pivotArea dataOnly="0" labelOnly="1" fieldPosition="0">
        <references count="1">
          <reference field="1" count="16">
            <x v="0"/>
            <x v="12"/>
            <x v="14"/>
            <x v="15"/>
            <x v="17"/>
            <x v="19"/>
            <x v="27"/>
            <x v="47"/>
            <x v="58"/>
            <x v="59"/>
            <x v="62"/>
            <x v="63"/>
            <x v="64"/>
            <x v="65"/>
            <x v="66"/>
            <x v="67"/>
          </reference>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45351</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727"/>
  <sheetViews>
    <sheetView tabSelected="1" zoomScale="140" zoomScaleNormal="140" workbookViewId="0">
      <pane ySplit="1" topLeftCell="A18712" activePane="bottomLeft" state="frozen"/>
      <selection pane="bottomLeft" activeCell="D18732" sqref="D18732"/>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48"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10884</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15"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15"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15"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15"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15"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15"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15"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11539</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11310</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10587</v>
      </c>
      <c r="E15387" s="672">
        <v>111043</v>
      </c>
      <c r="F15387" s="58"/>
      <c r="G15387" s="58">
        <f t="shared" si="246"/>
        <v>-111043</v>
      </c>
      <c r="H15387" s="705" t="s">
        <v>10315</v>
      </c>
    </row>
    <row r="15388" spans="1:8" ht="24" customHeight="1" x14ac:dyDescent="0.2">
      <c r="A15388" s="734">
        <v>45086</v>
      </c>
      <c r="B15388" s="63" t="s">
        <v>8043</v>
      </c>
      <c r="C15388" s="63" t="s">
        <v>7467</v>
      </c>
      <c r="D15388" s="907" t="s">
        <v>10587</v>
      </c>
      <c r="E15388" s="672">
        <v>176124</v>
      </c>
      <c r="F15388" s="58"/>
      <c r="G15388" s="58">
        <f t="shared" si="246"/>
        <v>-176124</v>
      </c>
      <c r="H15388" s="705" t="s">
        <v>10315</v>
      </c>
    </row>
    <row r="15389" spans="1:8" ht="24" customHeight="1" x14ac:dyDescent="0.2">
      <c r="A15389" s="734">
        <v>45086</v>
      </c>
      <c r="B15389" s="63" t="s">
        <v>8339</v>
      </c>
      <c r="C15389" s="63" t="s">
        <v>7467</v>
      </c>
      <c r="D15389" s="907" t="s">
        <v>10587</v>
      </c>
      <c r="E15389" s="672">
        <v>265939</v>
      </c>
      <c r="F15389" s="58"/>
      <c r="G15389" s="58">
        <f t="shared" si="246"/>
        <v>-265939</v>
      </c>
      <c r="H15389" s="705" t="s">
        <v>10315</v>
      </c>
    </row>
    <row r="15390" spans="1:8" ht="24" customHeight="1" x14ac:dyDescent="0.2">
      <c r="A15390" s="734">
        <v>45086</v>
      </c>
      <c r="B15390" s="63" t="s">
        <v>8559</v>
      </c>
      <c r="C15390" s="63" t="s">
        <v>7467</v>
      </c>
      <c r="D15390" s="907" t="s">
        <v>10587</v>
      </c>
      <c r="E15390" s="672">
        <v>245863</v>
      </c>
      <c r="F15390" s="58"/>
      <c r="G15390" s="58">
        <f t="shared" si="246"/>
        <v>-245863</v>
      </c>
      <c r="H15390" s="705" t="s">
        <v>10315</v>
      </c>
    </row>
    <row r="15391" spans="1:8" ht="24" customHeight="1" x14ac:dyDescent="0.2">
      <c r="A15391" s="734">
        <v>45086</v>
      </c>
      <c r="B15391" s="63" t="s">
        <v>8876</v>
      </c>
      <c r="C15391" s="63" t="s">
        <v>7467</v>
      </c>
      <c r="D15391" s="907" t="s">
        <v>10587</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10909</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10909</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10909</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10909</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10909</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10909</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10909</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10909</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10909</v>
      </c>
      <c r="C15687" s="63" t="s">
        <v>6706</v>
      </c>
      <c r="D15687" s="108" t="s">
        <v>10237</v>
      </c>
      <c r="E15687" s="58">
        <v>521800</v>
      </c>
      <c r="F15687" s="58"/>
      <c r="G15687" s="58">
        <f t="shared" si="251"/>
        <v>-521800</v>
      </c>
      <c r="H15687" s="705" t="s">
        <v>10324</v>
      </c>
    </row>
    <row r="15688" spans="1:8" ht="15" x14ac:dyDescent="0.2">
      <c r="A15688" s="734">
        <v>45113</v>
      </c>
      <c r="B15688" s="63" t="s">
        <v>10909</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10909</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10699</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10701</v>
      </c>
      <c r="E15732" s="126">
        <v>39500</v>
      </c>
      <c r="F15732" s="58"/>
      <c r="G15732" s="58">
        <v>-39500</v>
      </c>
      <c r="H15732" s="705" t="s">
        <v>10324</v>
      </c>
    </row>
    <row r="15733" spans="1:8" ht="15" x14ac:dyDescent="0.2">
      <c r="A15733" s="734">
        <v>45117</v>
      </c>
      <c r="B15733" s="41" t="s">
        <v>10296</v>
      </c>
      <c r="C15733" s="63" t="s">
        <v>1230</v>
      </c>
      <c r="D15733" s="108" t="s">
        <v>10746</v>
      </c>
      <c r="E15733" s="126">
        <v>48588</v>
      </c>
      <c r="F15733" s="58"/>
      <c r="G15733" s="58">
        <v>-48588</v>
      </c>
      <c r="H15733" s="705" t="s">
        <v>10324</v>
      </c>
    </row>
    <row r="15734" spans="1:8" ht="15" x14ac:dyDescent="0.2">
      <c r="A15734" s="734">
        <v>45117</v>
      </c>
      <c r="B15734" s="41" t="s">
        <v>8559</v>
      </c>
      <c r="C15734" s="63" t="s">
        <v>1230</v>
      </c>
      <c r="D15734" s="108" t="s">
        <v>10747</v>
      </c>
      <c r="E15734" s="126">
        <v>49335</v>
      </c>
      <c r="F15734" s="58"/>
      <c r="G15734" s="58">
        <v>-49335</v>
      </c>
      <c r="H15734" s="705" t="s">
        <v>10324</v>
      </c>
    </row>
    <row r="15735" spans="1:8" ht="15" x14ac:dyDescent="0.2">
      <c r="A15735" s="734">
        <v>45117</v>
      </c>
      <c r="B15735" s="41" t="s">
        <v>9356</v>
      </c>
      <c r="C15735" s="63" t="s">
        <v>1230</v>
      </c>
      <c r="D15735" s="108" t="s">
        <v>10748</v>
      </c>
      <c r="E15735" s="126">
        <v>80829</v>
      </c>
      <c r="F15735" s="58"/>
      <c r="G15735" s="58">
        <v>-80829</v>
      </c>
      <c r="H15735" s="705" t="s">
        <v>10324</v>
      </c>
    </row>
    <row r="15736" spans="1:8" ht="15" x14ac:dyDescent="0.2">
      <c r="A15736" s="734">
        <v>45117</v>
      </c>
      <c r="B15736" s="41" t="s">
        <v>10296</v>
      </c>
      <c r="C15736" s="63" t="s">
        <v>1230</v>
      </c>
      <c r="D15736" s="108" t="s">
        <v>10749</v>
      </c>
      <c r="E15736" s="126">
        <v>54516.129032258061</v>
      </c>
      <c r="F15736" s="58"/>
      <c r="G15736" s="58">
        <v>-54516.129032258061</v>
      </c>
      <c r="H15736" s="705" t="s">
        <v>10324</v>
      </c>
    </row>
    <row r="15737" spans="1:8" ht="15" x14ac:dyDescent="0.2">
      <c r="A15737" s="734">
        <v>45117</v>
      </c>
      <c r="B15737" s="41" t="s">
        <v>9402</v>
      </c>
      <c r="C15737" s="63" t="s">
        <v>1230</v>
      </c>
      <c r="D15737" s="108" t="s">
        <v>10750</v>
      </c>
      <c r="E15737" s="126">
        <v>54193.548387096773</v>
      </c>
      <c r="F15737" s="58"/>
      <c r="G15737" s="58">
        <v>-54193.548387096773</v>
      </c>
      <c r="H15737" s="705" t="s">
        <v>10324</v>
      </c>
    </row>
    <row r="15738" spans="1:8" ht="15" x14ac:dyDescent="0.2">
      <c r="A15738" s="734">
        <v>45117</v>
      </c>
      <c r="B15738" s="41" t="s">
        <v>10232</v>
      </c>
      <c r="C15738" s="63" t="s">
        <v>1230</v>
      </c>
      <c r="D15738" s="108" t="s">
        <v>10751</v>
      </c>
      <c r="E15738" s="126">
        <v>50000.000000000007</v>
      </c>
      <c r="F15738" s="58"/>
      <c r="G15738" s="58">
        <v>-50000.000000000007</v>
      </c>
      <c r="H15738" s="705" t="s">
        <v>10324</v>
      </c>
    </row>
    <row r="15739" spans="1:8" ht="15" x14ac:dyDescent="0.2">
      <c r="A15739" s="734">
        <v>45117</v>
      </c>
      <c r="B15739" s="41" t="s">
        <v>10144</v>
      </c>
      <c r="C15739" s="63" t="s">
        <v>1230</v>
      </c>
      <c r="D15739" s="108" t="s">
        <v>10738</v>
      </c>
      <c r="E15739" s="126">
        <v>17360</v>
      </c>
      <c r="F15739" s="58"/>
      <c r="G15739" s="58">
        <v>-17360</v>
      </c>
      <c r="H15739" s="705" t="s">
        <v>10324</v>
      </c>
    </row>
    <row r="15740" spans="1:8" ht="15" x14ac:dyDescent="0.2">
      <c r="A15740" s="734">
        <v>45117</v>
      </c>
      <c r="B15740" s="41" t="s">
        <v>3945</v>
      </c>
      <c r="C15740" s="63" t="s">
        <v>1230</v>
      </c>
      <c r="D15740" s="108" t="s">
        <v>10740</v>
      </c>
      <c r="E15740" s="126">
        <v>138217.74193548388</v>
      </c>
      <c r="F15740" s="58"/>
      <c r="G15740" s="58">
        <v>-138217.74193548388</v>
      </c>
      <c r="H15740" s="705" t="s">
        <v>10324</v>
      </c>
    </row>
    <row r="15741" spans="1:8" ht="15" x14ac:dyDescent="0.2">
      <c r="A15741" s="734">
        <v>45117</v>
      </c>
      <c r="B15741" s="41" t="s">
        <v>2933</v>
      </c>
      <c r="C15741" s="63" t="s">
        <v>1230</v>
      </c>
      <c r="D15741" s="108" t="s">
        <v>10741</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10664</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10617</v>
      </c>
      <c r="D16062" s="228" t="s">
        <v>10618</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10566</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10622</v>
      </c>
      <c r="E16073" s="176"/>
      <c r="F16073" s="92">
        <v>885630</v>
      </c>
      <c r="G16073" s="92">
        <f t="shared" si="257"/>
        <v>885630</v>
      </c>
      <c r="H16073" s="702" t="s">
        <v>10324</v>
      </c>
    </row>
    <row r="16074" spans="1:10" ht="15" x14ac:dyDescent="0.2">
      <c r="A16074" s="730">
        <v>45138</v>
      </c>
      <c r="B16074" s="91" t="s">
        <v>9507</v>
      </c>
      <c r="C16074" s="94" t="s">
        <v>559</v>
      </c>
      <c r="D16074" s="801" t="s">
        <v>10566</v>
      </c>
      <c r="E16074" s="176">
        <v>8856</v>
      </c>
      <c r="F16074" s="92"/>
      <c r="G16074" s="92">
        <f t="shared" si="257"/>
        <v>-8856</v>
      </c>
      <c r="H16074" s="702" t="s">
        <v>10324</v>
      </c>
      <c r="J16074" s="40"/>
    </row>
    <row r="16075" spans="1:10" ht="15" x14ac:dyDescent="0.2">
      <c r="A16075" s="734">
        <v>45139</v>
      </c>
      <c r="B16075" s="63" t="s">
        <v>9356</v>
      </c>
      <c r="C16075" s="63" t="s">
        <v>10518</v>
      </c>
      <c r="D16075" s="183" t="s">
        <v>10634</v>
      </c>
      <c r="E16075" s="126">
        <v>500</v>
      </c>
      <c r="F16075" s="126"/>
      <c r="G16075" s="58">
        <f t="shared" si="257"/>
        <v>-500</v>
      </c>
      <c r="H16075" s="705" t="s">
        <v>10628</v>
      </c>
    </row>
    <row r="16076" spans="1:10" ht="15" x14ac:dyDescent="0.2">
      <c r="A16076" s="734">
        <v>45139</v>
      </c>
      <c r="B16076" s="63" t="s">
        <v>9402</v>
      </c>
      <c r="C16076" s="63" t="s">
        <v>3145</v>
      </c>
      <c r="D16076" s="183" t="s">
        <v>10635</v>
      </c>
      <c r="E16076" s="126">
        <v>2940</v>
      </c>
      <c r="F16076" s="126"/>
      <c r="G16076" s="58">
        <f t="shared" si="257"/>
        <v>-2940</v>
      </c>
      <c r="H16076" s="705" t="s">
        <v>10628</v>
      </c>
      <c r="J16076" s="40"/>
    </row>
    <row r="16077" spans="1:10" ht="15"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customHeight="1" x14ac:dyDescent="0.2">
      <c r="A16078" s="734">
        <v>45139</v>
      </c>
      <c r="B16078" s="63" t="s">
        <v>10296</v>
      </c>
      <c r="C16078" s="63" t="s">
        <v>8792</v>
      </c>
      <c r="D16078" s="183" t="s">
        <v>10636</v>
      </c>
      <c r="E16078" s="126">
        <v>70000</v>
      </c>
      <c r="F16078" s="126"/>
      <c r="G16078" s="58">
        <f t="shared" si="257"/>
        <v>-70000</v>
      </c>
      <c r="H16078" s="705" t="s">
        <v>10628</v>
      </c>
    </row>
    <row r="16079" spans="1:10" ht="15" customHeight="1" x14ac:dyDescent="0.2">
      <c r="A16079" s="734">
        <v>45139</v>
      </c>
      <c r="B16079" s="63" t="s">
        <v>9402</v>
      </c>
      <c r="C16079" s="63" t="s">
        <v>5741</v>
      </c>
      <c r="D16079" s="183" t="s">
        <v>370</v>
      </c>
      <c r="E16079" s="126">
        <v>350</v>
      </c>
      <c r="F16079" s="126"/>
      <c r="G16079" s="58">
        <f t="shared" si="257"/>
        <v>-350</v>
      </c>
      <c r="H16079" s="705" t="s">
        <v>10628</v>
      </c>
    </row>
    <row r="16080" spans="1:10" ht="15" customHeight="1" x14ac:dyDescent="0.2">
      <c r="A16080" s="734">
        <v>45139</v>
      </c>
      <c r="B16080" s="63" t="s">
        <v>9402</v>
      </c>
      <c r="C16080" s="63" t="s">
        <v>5741</v>
      </c>
      <c r="D16080" s="183" t="s">
        <v>370</v>
      </c>
      <c r="E16080" s="126">
        <v>350</v>
      </c>
      <c r="F16080" s="126"/>
      <c r="G16080" s="58">
        <f t="shared" si="257"/>
        <v>-350</v>
      </c>
      <c r="H16080" s="705" t="s">
        <v>10628</v>
      </c>
    </row>
    <row r="16081" spans="1:8" ht="15" customHeight="1" x14ac:dyDescent="0.2">
      <c r="A16081" s="734">
        <v>45139</v>
      </c>
      <c r="B16081" s="63" t="s">
        <v>16</v>
      </c>
      <c r="C16081" s="63" t="s">
        <v>103</v>
      </c>
      <c r="D16081" s="183" t="s">
        <v>10211</v>
      </c>
      <c r="E16081" s="126">
        <v>2000</v>
      </c>
      <c r="F16081" s="126"/>
      <c r="G16081" s="58">
        <f t="shared" si="257"/>
        <v>-2000</v>
      </c>
      <c r="H16081" s="705" t="s">
        <v>10628</v>
      </c>
    </row>
    <row r="16082" spans="1:8" ht="15" x14ac:dyDescent="0.2">
      <c r="A16082" s="734">
        <v>45139</v>
      </c>
      <c r="B16082" s="63" t="s">
        <v>10232</v>
      </c>
      <c r="C16082" s="63" t="s">
        <v>5741</v>
      </c>
      <c r="D16082" s="183" t="s">
        <v>370</v>
      </c>
      <c r="E16082" s="126">
        <v>3500</v>
      </c>
      <c r="F16082" s="126"/>
      <c r="G16082" s="58">
        <f t="shared" si="257"/>
        <v>-3500</v>
      </c>
      <c r="H16082" s="705" t="s">
        <v>10628</v>
      </c>
    </row>
    <row r="16083" spans="1:8" ht="15" x14ac:dyDescent="0.2">
      <c r="A16083" s="734">
        <v>45139</v>
      </c>
      <c r="B16083" s="63" t="s">
        <v>10576</v>
      </c>
      <c r="C16083" s="63" t="s">
        <v>392</v>
      </c>
      <c r="D16083" s="183" t="s">
        <v>10638</v>
      </c>
      <c r="E16083" s="126">
        <v>150</v>
      </c>
      <c r="F16083" s="126"/>
      <c r="G16083" s="58">
        <f t="shared" si="257"/>
        <v>-150</v>
      </c>
      <c r="H16083" s="705" t="s">
        <v>10628</v>
      </c>
    </row>
    <row r="16084" spans="1:8" ht="15" x14ac:dyDescent="0.2">
      <c r="A16084" s="734">
        <v>45139</v>
      </c>
      <c r="B16084" s="63" t="s">
        <v>9402</v>
      </c>
      <c r="C16084" s="63" t="s">
        <v>3145</v>
      </c>
      <c r="D16084" s="183" t="s">
        <v>10639</v>
      </c>
      <c r="E16084" s="126">
        <v>57000</v>
      </c>
      <c r="F16084" s="126"/>
      <c r="G16084" s="58">
        <f t="shared" si="257"/>
        <v>-57000</v>
      </c>
      <c r="H16084" s="705" t="s">
        <v>10628</v>
      </c>
    </row>
    <row r="16085" spans="1:8" ht="15" x14ac:dyDescent="0.2">
      <c r="A16085" s="734">
        <v>45139</v>
      </c>
      <c r="B16085" s="63" t="s">
        <v>10144</v>
      </c>
      <c r="C16085" s="63" t="s">
        <v>10484</v>
      </c>
      <c r="D16085" s="183" t="s">
        <v>10640</v>
      </c>
      <c r="E16085" s="126">
        <v>250000</v>
      </c>
      <c r="F16085" s="126"/>
      <c r="G16085" s="58">
        <f t="shared" si="257"/>
        <v>-250000</v>
      </c>
      <c r="H16085" s="705" t="s">
        <v>10628</v>
      </c>
    </row>
    <row r="16086" spans="1:8" ht="15" x14ac:dyDescent="0.2">
      <c r="A16086" s="734">
        <v>45139</v>
      </c>
      <c r="B16086" s="63" t="s">
        <v>10144</v>
      </c>
      <c r="C16086" s="63" t="s">
        <v>10484</v>
      </c>
      <c r="D16086" s="183" t="s">
        <v>10640</v>
      </c>
      <c r="E16086" s="126">
        <v>250000</v>
      </c>
      <c r="F16086" s="126"/>
      <c r="G16086" s="58">
        <f t="shared" si="257"/>
        <v>-250000</v>
      </c>
      <c r="H16086" s="705" t="s">
        <v>10628</v>
      </c>
    </row>
    <row r="16087" spans="1:8" ht="15" customHeight="1" x14ac:dyDescent="0.2">
      <c r="A16087" s="734">
        <v>45139</v>
      </c>
      <c r="B16087" s="63" t="s">
        <v>10296</v>
      </c>
      <c r="C16087" s="63" t="s">
        <v>10484</v>
      </c>
      <c r="D16087" s="183" t="s">
        <v>10640</v>
      </c>
      <c r="E16087" s="126">
        <v>250000</v>
      </c>
      <c r="F16087" s="126"/>
      <c r="G16087" s="58">
        <f t="shared" si="257"/>
        <v>-250000</v>
      </c>
      <c r="H16087" s="705" t="s">
        <v>10628</v>
      </c>
    </row>
    <row r="16088" spans="1:8" ht="15" customHeight="1" x14ac:dyDescent="0.2">
      <c r="A16088" s="734">
        <v>45139</v>
      </c>
      <c r="B16088" s="63" t="s">
        <v>10296</v>
      </c>
      <c r="C16088" s="63" t="s">
        <v>10484</v>
      </c>
      <c r="D16088" s="183" t="s">
        <v>10640</v>
      </c>
      <c r="E16088" s="126">
        <v>50000</v>
      </c>
      <c r="F16088" s="126"/>
      <c r="G16088" s="58">
        <f t="shared" si="257"/>
        <v>-50000</v>
      </c>
      <c r="H16088" s="705" t="s">
        <v>10628</v>
      </c>
    </row>
    <row r="16089" spans="1:8" ht="15" customHeight="1" x14ac:dyDescent="0.2">
      <c r="A16089" s="734">
        <v>45139</v>
      </c>
      <c r="B16089" s="63" t="s">
        <v>10144</v>
      </c>
      <c r="C16089" s="63" t="s">
        <v>9750</v>
      </c>
      <c r="D16089" s="183" t="s">
        <v>10641</v>
      </c>
      <c r="E16089" s="126">
        <v>100000</v>
      </c>
      <c r="F16089" s="126"/>
      <c r="G16089" s="58">
        <f t="shared" si="257"/>
        <v>-100000</v>
      </c>
      <c r="H16089" s="705" t="s">
        <v>10628</v>
      </c>
    </row>
    <row r="16090" spans="1:8" ht="15" customHeight="1" x14ac:dyDescent="0.2">
      <c r="A16090" s="734">
        <v>45140</v>
      </c>
      <c r="B16090" s="63" t="s">
        <v>25</v>
      </c>
      <c r="C16090" s="63" t="s">
        <v>8150</v>
      </c>
      <c r="D16090" s="183" t="s">
        <v>6310</v>
      </c>
      <c r="E16090" s="126">
        <v>230</v>
      </c>
      <c r="F16090" s="126"/>
      <c r="G16090" s="58">
        <f t="shared" si="257"/>
        <v>-230</v>
      </c>
      <c r="H16090" s="705" t="s">
        <v>10628</v>
      </c>
    </row>
    <row r="16091" spans="1:8" ht="15" customHeight="1" x14ac:dyDescent="0.2">
      <c r="A16091" s="734">
        <v>45140</v>
      </c>
      <c r="B16091" s="63" t="s">
        <v>16</v>
      </c>
      <c r="C16091" s="63" t="s">
        <v>8150</v>
      </c>
      <c r="D16091" s="183" t="s">
        <v>6310</v>
      </c>
      <c r="E16091" s="126">
        <v>240</v>
      </c>
      <c r="F16091" s="126"/>
      <c r="G16091" s="58">
        <f t="shared" si="257"/>
        <v>-240</v>
      </c>
      <c r="H16091" s="705" t="s">
        <v>10628</v>
      </c>
    </row>
    <row r="16092" spans="1:8" ht="15" customHeight="1" x14ac:dyDescent="0.2">
      <c r="A16092" s="734">
        <v>45140</v>
      </c>
      <c r="B16092" s="63" t="s">
        <v>10379</v>
      </c>
      <c r="C16092" s="63" t="s">
        <v>5741</v>
      </c>
      <c r="D16092" s="183" t="s">
        <v>370</v>
      </c>
      <c r="E16092" s="126">
        <v>350</v>
      </c>
      <c r="F16092" s="126"/>
      <c r="G16092" s="58">
        <f t="shared" si="257"/>
        <v>-350</v>
      </c>
      <c r="H16092" s="705" t="s">
        <v>10628</v>
      </c>
    </row>
    <row r="16093" spans="1:8" ht="15" customHeight="1" x14ac:dyDescent="0.2">
      <c r="A16093" s="734">
        <v>45140</v>
      </c>
      <c r="B16093" s="63" t="s">
        <v>9356</v>
      </c>
      <c r="C16093" s="63" t="s">
        <v>392</v>
      </c>
      <c r="D16093" s="183" t="s">
        <v>7592</v>
      </c>
      <c r="E16093" s="126">
        <v>1410</v>
      </c>
      <c r="F16093" s="126"/>
      <c r="G16093" s="58">
        <f t="shared" si="257"/>
        <v>-1410</v>
      </c>
      <c r="H16093" s="705" t="s">
        <v>10628</v>
      </c>
    </row>
    <row r="16094" spans="1:8" ht="15" customHeight="1" x14ac:dyDescent="0.2">
      <c r="A16094" s="734">
        <v>45140</v>
      </c>
      <c r="B16094" s="63" t="s">
        <v>103</v>
      </c>
      <c r="C16094" s="63" t="s">
        <v>103</v>
      </c>
      <c r="D16094" s="183" t="s">
        <v>10642</v>
      </c>
      <c r="E16094" s="126">
        <v>1000</v>
      </c>
      <c r="F16094" s="126"/>
      <c r="G16094" s="58">
        <f t="shared" si="257"/>
        <v>-1000</v>
      </c>
      <c r="H16094" s="705" t="s">
        <v>10628</v>
      </c>
    </row>
    <row r="16095" spans="1:8" ht="15" customHeight="1" x14ac:dyDescent="0.2">
      <c r="A16095" s="734">
        <v>45140</v>
      </c>
      <c r="B16095" s="63" t="s">
        <v>10338</v>
      </c>
      <c r="C16095" s="63" t="s">
        <v>5741</v>
      </c>
      <c r="D16095" s="183" t="s">
        <v>10643</v>
      </c>
      <c r="E16095" s="126">
        <v>7890</v>
      </c>
      <c r="F16095" s="126"/>
      <c r="G16095" s="58">
        <f t="shared" si="257"/>
        <v>-7890</v>
      </c>
      <c r="H16095" s="705" t="s">
        <v>10628</v>
      </c>
    </row>
    <row r="16096" spans="1:8" ht="15" customHeight="1" x14ac:dyDescent="0.2">
      <c r="A16096" s="734">
        <v>45140</v>
      </c>
      <c r="B16096" s="63" t="s">
        <v>10379</v>
      </c>
      <c r="C16096" s="63" t="s">
        <v>3145</v>
      </c>
      <c r="D16096" s="183" t="s">
        <v>2159</v>
      </c>
      <c r="E16096" s="126">
        <v>9450</v>
      </c>
      <c r="F16096" s="126"/>
      <c r="G16096" s="58">
        <f t="shared" si="257"/>
        <v>-9450</v>
      </c>
      <c r="H16096" s="705" t="s">
        <v>10628</v>
      </c>
    </row>
    <row r="16097" spans="1:8" ht="15" customHeight="1" x14ac:dyDescent="0.2">
      <c r="A16097" s="734">
        <v>45140</v>
      </c>
      <c r="B16097" s="63" t="s">
        <v>10232</v>
      </c>
      <c r="C16097" s="63" t="s">
        <v>3145</v>
      </c>
      <c r="D16097" s="183" t="s">
        <v>2272</v>
      </c>
      <c r="E16097" s="126">
        <v>2300</v>
      </c>
      <c r="F16097" s="126"/>
      <c r="G16097" s="58">
        <f t="shared" si="257"/>
        <v>-2300</v>
      </c>
      <c r="H16097" s="705" t="s">
        <v>10628</v>
      </c>
    </row>
    <row r="16098" spans="1:8" ht="15" x14ac:dyDescent="0.2">
      <c r="A16098" s="734">
        <v>45140</v>
      </c>
      <c r="B16098" s="63" t="s">
        <v>103</v>
      </c>
      <c r="C16098" s="63" t="s">
        <v>103</v>
      </c>
      <c r="D16098" s="183" t="s">
        <v>10211</v>
      </c>
      <c r="E16098" s="126">
        <v>2000</v>
      </c>
      <c r="F16098" s="126"/>
      <c r="G16098" s="58">
        <f t="shared" si="257"/>
        <v>-2000</v>
      </c>
      <c r="H16098" s="705" t="s">
        <v>10628</v>
      </c>
    </row>
    <row r="16099" spans="1:8" ht="15" x14ac:dyDescent="0.2">
      <c r="A16099" s="734">
        <v>45140</v>
      </c>
      <c r="B16099" s="63" t="s">
        <v>10379</v>
      </c>
      <c r="C16099" s="63" t="s">
        <v>3446</v>
      </c>
      <c r="D16099" s="183" t="s">
        <v>9517</v>
      </c>
      <c r="E16099" s="126">
        <v>40000</v>
      </c>
      <c r="F16099" s="126"/>
      <c r="G16099" s="58">
        <f t="shared" si="257"/>
        <v>-40000</v>
      </c>
      <c r="H16099" s="705" t="s">
        <v>10628</v>
      </c>
    </row>
    <row r="16100" spans="1:8" ht="15" x14ac:dyDescent="0.2">
      <c r="A16100" s="734">
        <v>45140</v>
      </c>
      <c r="B16100" s="63" t="s">
        <v>10232</v>
      </c>
      <c r="C16100" s="63" t="s">
        <v>5741</v>
      </c>
      <c r="D16100" s="183" t="s">
        <v>370</v>
      </c>
      <c r="E16100" s="126">
        <v>800</v>
      </c>
      <c r="F16100" s="126"/>
      <c r="G16100" s="58">
        <f t="shared" si="257"/>
        <v>-800</v>
      </c>
      <c r="H16100" s="705" t="s">
        <v>10628</v>
      </c>
    </row>
    <row r="16101" spans="1:8" ht="15" x14ac:dyDescent="0.2">
      <c r="A16101" s="734">
        <v>45140</v>
      </c>
      <c r="B16101" s="63" t="s">
        <v>10338</v>
      </c>
      <c r="C16101" s="63" t="s">
        <v>5741</v>
      </c>
      <c r="D16101" s="183" t="s">
        <v>370</v>
      </c>
      <c r="E16101" s="126">
        <v>1700</v>
      </c>
      <c r="F16101" s="126"/>
      <c r="G16101" s="58">
        <f t="shared" si="257"/>
        <v>-1700</v>
      </c>
      <c r="H16101" s="705" t="s">
        <v>10628</v>
      </c>
    </row>
    <row r="16102" spans="1:8" ht="15" x14ac:dyDescent="0.2">
      <c r="A16102" s="734">
        <v>45140</v>
      </c>
      <c r="B16102" s="63" t="s">
        <v>9402</v>
      </c>
      <c r="C16102" s="63" t="s">
        <v>3145</v>
      </c>
      <c r="D16102" s="183" t="s">
        <v>10644</v>
      </c>
      <c r="E16102" s="126">
        <v>800</v>
      </c>
      <c r="F16102" s="126"/>
      <c r="G16102" s="58">
        <f t="shared" si="257"/>
        <v>-800</v>
      </c>
      <c r="H16102" s="705" t="s">
        <v>10628</v>
      </c>
    </row>
    <row r="16103" spans="1:8" ht="15" x14ac:dyDescent="0.2">
      <c r="A16103" s="734">
        <v>45140</v>
      </c>
      <c r="B16103" s="63" t="s">
        <v>9832</v>
      </c>
      <c r="C16103" s="63" t="s">
        <v>286</v>
      </c>
      <c r="D16103" s="183" t="s">
        <v>8163</v>
      </c>
      <c r="E16103" s="126">
        <v>250</v>
      </c>
      <c r="F16103" s="126"/>
      <c r="G16103" s="58">
        <f t="shared" si="257"/>
        <v>-250</v>
      </c>
      <c r="H16103" s="705" t="s">
        <v>10628</v>
      </c>
    </row>
    <row r="16104" spans="1:8" ht="15" x14ac:dyDescent="0.2">
      <c r="A16104" s="734">
        <v>45140</v>
      </c>
      <c r="B16104" s="63" t="s">
        <v>10379</v>
      </c>
      <c r="C16104" s="63" t="s">
        <v>5741</v>
      </c>
      <c r="D16104" s="183" t="s">
        <v>10337</v>
      </c>
      <c r="E16104" s="126">
        <v>300</v>
      </c>
      <c r="F16104" s="126"/>
      <c r="G16104" s="58">
        <f t="shared" si="257"/>
        <v>-300</v>
      </c>
      <c r="H16104" s="705" t="s">
        <v>10628</v>
      </c>
    </row>
    <row r="16105" spans="1:8" ht="15" x14ac:dyDescent="0.2">
      <c r="A16105" s="734">
        <v>45140</v>
      </c>
      <c r="B16105" s="63" t="s">
        <v>10296</v>
      </c>
      <c r="C16105" s="63" t="s">
        <v>5741</v>
      </c>
      <c r="D16105" s="183" t="s">
        <v>10337</v>
      </c>
      <c r="E16105" s="126">
        <v>600</v>
      </c>
      <c r="F16105" s="126"/>
      <c r="G16105" s="58">
        <f t="shared" si="257"/>
        <v>-600</v>
      </c>
      <c r="H16105" s="705" t="s">
        <v>10628</v>
      </c>
    </row>
    <row r="16106" spans="1:8" ht="15" x14ac:dyDescent="0.2">
      <c r="A16106" s="734">
        <v>45140</v>
      </c>
      <c r="B16106" s="63" t="s">
        <v>10296</v>
      </c>
      <c r="C16106" s="63" t="s">
        <v>8953</v>
      </c>
      <c r="D16106" s="183" t="s">
        <v>10645</v>
      </c>
      <c r="E16106" s="126">
        <v>1000</v>
      </c>
      <c r="F16106" s="126"/>
      <c r="G16106" s="58">
        <f t="shared" si="257"/>
        <v>-1000</v>
      </c>
      <c r="H16106" s="705" t="s">
        <v>10628</v>
      </c>
    </row>
    <row r="16107" spans="1:8" ht="15" x14ac:dyDescent="0.2">
      <c r="A16107" s="734">
        <v>45139</v>
      </c>
      <c r="B16107" s="41" t="s">
        <v>10379</v>
      </c>
      <c r="C16107" s="63" t="s">
        <v>3145</v>
      </c>
      <c r="D16107" s="108" t="s">
        <v>10646</v>
      </c>
      <c r="E16107" s="126">
        <v>142500</v>
      </c>
      <c r="F16107" s="58"/>
      <c r="G16107" s="58">
        <f t="shared" si="257"/>
        <v>-142500</v>
      </c>
      <c r="H16107" s="705" t="s">
        <v>10628</v>
      </c>
    </row>
    <row r="16108" spans="1:8" ht="15" customHeight="1" x14ac:dyDescent="0.2">
      <c r="A16108" s="734">
        <v>45139</v>
      </c>
      <c r="B16108" s="41" t="s">
        <v>2933</v>
      </c>
      <c r="C16108" s="63" t="s">
        <v>392</v>
      </c>
      <c r="D16108" s="108" t="s">
        <v>6386</v>
      </c>
      <c r="E16108" s="126">
        <v>5950</v>
      </c>
      <c r="F16108" s="58"/>
      <c r="G16108" s="58">
        <f t="shared" si="257"/>
        <v>-5950</v>
      </c>
      <c r="H16108" s="705" t="s">
        <v>10628</v>
      </c>
    </row>
    <row r="16109" spans="1:8" ht="15" x14ac:dyDescent="0.2">
      <c r="A16109" s="734">
        <v>45139</v>
      </c>
      <c r="B16109" s="41" t="s">
        <v>10576</v>
      </c>
      <c r="C16109" s="63" t="s">
        <v>757</v>
      </c>
      <c r="D16109" s="108" t="s">
        <v>10651</v>
      </c>
      <c r="E16109" s="126">
        <v>3420</v>
      </c>
      <c r="F16109" s="58"/>
      <c r="G16109" s="58">
        <f t="shared" si="257"/>
        <v>-3420</v>
      </c>
      <c r="H16109" s="705" t="s">
        <v>10628</v>
      </c>
    </row>
    <row r="16110" spans="1:8" ht="15" x14ac:dyDescent="0.2">
      <c r="A16110" s="734">
        <v>45139</v>
      </c>
      <c r="B16110" s="41" t="s">
        <v>2933</v>
      </c>
      <c r="C16110" s="63" t="s">
        <v>3003</v>
      </c>
      <c r="D16110" s="108" t="s">
        <v>10652</v>
      </c>
      <c r="E16110" s="126">
        <v>74516</v>
      </c>
      <c r="F16110" s="58"/>
      <c r="G16110" s="58">
        <f t="shared" si="257"/>
        <v>-74516</v>
      </c>
      <c r="H16110" s="705" t="s">
        <v>10628</v>
      </c>
    </row>
    <row r="16111" spans="1:8" ht="15" x14ac:dyDescent="0.2">
      <c r="A16111" s="734">
        <v>45139</v>
      </c>
      <c r="B16111" s="41" t="s">
        <v>10296</v>
      </c>
      <c r="C16111" s="63" t="s">
        <v>3145</v>
      </c>
      <c r="D16111" s="108" t="s">
        <v>10653</v>
      </c>
      <c r="E16111" s="126">
        <v>5464</v>
      </c>
      <c r="F16111" s="58"/>
      <c r="G16111" s="58">
        <f t="shared" si="257"/>
        <v>-5464</v>
      </c>
      <c r="H16111" s="705" t="s">
        <v>10628</v>
      </c>
    </row>
    <row r="16112" spans="1:8" ht="15" x14ac:dyDescent="0.2">
      <c r="A16112" s="734">
        <v>45139</v>
      </c>
      <c r="B16112" s="41" t="s">
        <v>10379</v>
      </c>
      <c r="C16112" s="63" t="s">
        <v>8071</v>
      </c>
      <c r="D16112" s="108" t="s">
        <v>10654</v>
      </c>
      <c r="E16112" s="126">
        <v>50000</v>
      </c>
      <c r="F16112" s="58"/>
      <c r="G16112" s="58">
        <f t="shared" si="257"/>
        <v>-50000</v>
      </c>
      <c r="H16112" s="705" t="s">
        <v>10628</v>
      </c>
    </row>
    <row r="16113" spans="1:8" ht="15" x14ac:dyDescent="0.2">
      <c r="A16113" s="734">
        <v>45139</v>
      </c>
      <c r="B16113" s="41" t="s">
        <v>10379</v>
      </c>
      <c r="C16113" s="63" t="s">
        <v>286</v>
      </c>
      <c r="D16113" s="108" t="s">
        <v>370</v>
      </c>
      <c r="E16113" s="126">
        <v>900</v>
      </c>
      <c r="F16113" s="58"/>
      <c r="G16113" s="58">
        <f t="shared" si="257"/>
        <v>-900</v>
      </c>
      <c r="H16113" s="705" t="s">
        <v>10628</v>
      </c>
    </row>
    <row r="16114" spans="1:8" ht="15" x14ac:dyDescent="0.2">
      <c r="A16114" s="734">
        <v>45139</v>
      </c>
      <c r="B16114" s="41" t="s">
        <v>10144</v>
      </c>
      <c r="C16114" s="63" t="s">
        <v>392</v>
      </c>
      <c r="D16114" s="108" t="s">
        <v>10655</v>
      </c>
      <c r="E16114" s="126">
        <v>1000</v>
      </c>
      <c r="F16114" s="58"/>
      <c r="G16114" s="58">
        <f t="shared" si="257"/>
        <v>-1000</v>
      </c>
      <c r="H16114" s="705" t="s">
        <v>10628</v>
      </c>
    </row>
    <row r="16115" spans="1:8" ht="15" x14ac:dyDescent="0.2">
      <c r="A16115" s="734">
        <v>45139</v>
      </c>
      <c r="B16115" s="41" t="s">
        <v>9402</v>
      </c>
      <c r="C16115" s="63" t="s">
        <v>5741</v>
      </c>
      <c r="D16115" s="108" t="s">
        <v>370</v>
      </c>
      <c r="E16115" s="126">
        <v>1700</v>
      </c>
      <c r="F16115" s="58"/>
      <c r="G16115" s="58">
        <f t="shared" si="257"/>
        <v>-1700</v>
      </c>
      <c r="H16115" s="705" t="s">
        <v>10628</v>
      </c>
    </row>
    <row r="16116" spans="1:8" ht="15" x14ac:dyDescent="0.2">
      <c r="A16116" s="734">
        <v>45139</v>
      </c>
      <c r="B16116" s="41" t="s">
        <v>9356</v>
      </c>
      <c r="C16116" s="63" t="s">
        <v>9460</v>
      </c>
      <c r="D16116" s="108" t="s">
        <v>10656</v>
      </c>
      <c r="E16116" s="126">
        <v>100000</v>
      </c>
      <c r="F16116" s="58"/>
      <c r="G16116" s="58">
        <f t="shared" si="257"/>
        <v>-100000</v>
      </c>
      <c r="H16116" s="705" t="s">
        <v>10628</v>
      </c>
    </row>
    <row r="16117" spans="1:8" ht="15" customHeight="1" x14ac:dyDescent="0.2">
      <c r="A16117" s="734">
        <v>45142</v>
      </c>
      <c r="B16117" s="41" t="s">
        <v>16</v>
      </c>
      <c r="C16117" s="63" t="s">
        <v>392</v>
      </c>
      <c r="D16117" s="108" t="s">
        <v>10665</v>
      </c>
      <c r="E16117" s="126">
        <v>9500</v>
      </c>
      <c r="F16117" s="58"/>
      <c r="G16117" s="58">
        <f t="shared" si="257"/>
        <v>-9500</v>
      </c>
      <c r="H16117" s="705" t="s">
        <v>10628</v>
      </c>
    </row>
    <row r="16118" spans="1:8" ht="15" customHeight="1" x14ac:dyDescent="0.2">
      <c r="A16118" s="734">
        <v>45142</v>
      </c>
      <c r="B16118" s="41" t="s">
        <v>16</v>
      </c>
      <c r="C16118" s="63" t="s">
        <v>392</v>
      </c>
      <c r="D16118" s="108" t="s">
        <v>10666</v>
      </c>
      <c r="E16118" s="126">
        <v>2500</v>
      </c>
      <c r="F16118" s="58"/>
      <c r="G16118" s="58">
        <f t="shared" si="257"/>
        <v>-2500</v>
      </c>
      <c r="H16118" s="705" t="s">
        <v>10628</v>
      </c>
    </row>
    <row r="16119" spans="1:8" ht="15" x14ac:dyDescent="0.2">
      <c r="A16119" s="734">
        <v>45142</v>
      </c>
      <c r="B16119" s="41" t="s">
        <v>103</v>
      </c>
      <c r="C16119" s="63" t="s">
        <v>103</v>
      </c>
      <c r="D16119" s="108" t="s">
        <v>10211</v>
      </c>
      <c r="E16119" s="126">
        <v>3000</v>
      </c>
      <c r="F16119" s="58"/>
      <c r="G16119" s="58">
        <f t="shared" si="257"/>
        <v>-3000</v>
      </c>
      <c r="H16119" s="705" t="s">
        <v>10628</v>
      </c>
    </row>
    <row r="16120" spans="1:8" ht="15" x14ac:dyDescent="0.2">
      <c r="A16120" s="734">
        <v>45142</v>
      </c>
      <c r="B16120" s="41" t="s">
        <v>10576</v>
      </c>
      <c r="C16120" s="63" t="s">
        <v>8372</v>
      </c>
      <c r="D16120" s="108" t="s">
        <v>370</v>
      </c>
      <c r="E16120" s="126">
        <v>3000</v>
      </c>
      <c r="F16120" s="58"/>
      <c r="G16120" s="58">
        <f t="shared" si="257"/>
        <v>-3000</v>
      </c>
      <c r="H16120" s="705" t="s">
        <v>10628</v>
      </c>
    </row>
    <row r="16121" spans="1:8" ht="15" x14ac:dyDescent="0.2">
      <c r="A16121" s="734">
        <v>45142</v>
      </c>
      <c r="B16121" s="41" t="s">
        <v>9402</v>
      </c>
      <c r="C16121" s="63" t="s">
        <v>3145</v>
      </c>
      <c r="D16121" s="108" t="s">
        <v>10811</v>
      </c>
      <c r="E16121" s="126">
        <v>21000</v>
      </c>
      <c r="F16121" s="58"/>
      <c r="G16121" s="58">
        <f t="shared" si="257"/>
        <v>-21000</v>
      </c>
      <c r="H16121" s="705" t="s">
        <v>10628</v>
      </c>
    </row>
    <row r="16122" spans="1:8" ht="15" x14ac:dyDescent="0.2">
      <c r="A16122" s="734">
        <v>45142</v>
      </c>
      <c r="B16122" s="41" t="s">
        <v>10379</v>
      </c>
      <c r="C16122" s="63" t="s">
        <v>3145</v>
      </c>
      <c r="D16122" s="108" t="s">
        <v>10667</v>
      </c>
      <c r="E16122" s="126">
        <v>42000</v>
      </c>
      <c r="F16122" s="58"/>
      <c r="G16122" s="58">
        <f t="shared" si="257"/>
        <v>-42000</v>
      </c>
      <c r="H16122" s="705" t="s">
        <v>10628</v>
      </c>
    </row>
    <row r="16123" spans="1:8" ht="15" x14ac:dyDescent="0.2">
      <c r="A16123" s="734">
        <v>45142</v>
      </c>
      <c r="B16123" s="63" t="s">
        <v>10338</v>
      </c>
      <c r="C16123" s="63" t="s">
        <v>3145</v>
      </c>
      <c r="D16123" s="108" t="s">
        <v>10668</v>
      </c>
      <c r="E16123" s="126">
        <v>11105</v>
      </c>
      <c r="F16123" s="58"/>
      <c r="G16123" s="58">
        <f t="shared" si="257"/>
        <v>-11105</v>
      </c>
      <c r="H16123" s="705" t="s">
        <v>10628</v>
      </c>
    </row>
    <row r="16124" spans="1:8" ht="15" x14ac:dyDescent="0.2">
      <c r="A16124" s="734">
        <v>45142</v>
      </c>
      <c r="B16124" s="63" t="s">
        <v>10338</v>
      </c>
      <c r="C16124" s="63" t="s">
        <v>5741</v>
      </c>
      <c r="D16124" s="108" t="s">
        <v>10669</v>
      </c>
      <c r="E16124" s="126">
        <v>3400</v>
      </c>
      <c r="F16124" s="58"/>
      <c r="G16124" s="58">
        <f t="shared" si="257"/>
        <v>-3400</v>
      </c>
      <c r="H16124" s="705" t="s">
        <v>10628</v>
      </c>
    </row>
    <row r="16125" spans="1:8" ht="15" x14ac:dyDescent="0.2">
      <c r="A16125" s="734">
        <v>45142</v>
      </c>
      <c r="B16125" s="41" t="s">
        <v>10296</v>
      </c>
      <c r="C16125" s="63" t="s">
        <v>3145</v>
      </c>
      <c r="D16125" s="108" t="s">
        <v>10670</v>
      </c>
      <c r="E16125" s="126">
        <v>148275</v>
      </c>
      <c r="F16125" s="58"/>
      <c r="G16125" s="58">
        <f t="shared" si="257"/>
        <v>-148275</v>
      </c>
      <c r="H16125" s="705" t="s">
        <v>10628</v>
      </c>
    </row>
    <row r="16126" spans="1:8" ht="15" x14ac:dyDescent="0.2">
      <c r="A16126" s="734">
        <v>45142</v>
      </c>
      <c r="B16126" s="41" t="s">
        <v>10296</v>
      </c>
      <c r="C16126" s="63" t="s">
        <v>5741</v>
      </c>
      <c r="D16126" s="108" t="s">
        <v>370</v>
      </c>
      <c r="E16126" s="126">
        <v>1000</v>
      </c>
      <c r="F16126" s="58"/>
      <c r="G16126" s="58">
        <f t="shared" si="257"/>
        <v>-1000</v>
      </c>
      <c r="H16126" s="705" t="s">
        <v>10628</v>
      </c>
    </row>
    <row r="16127" spans="1:8" ht="15"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x14ac:dyDescent="0.2">
      <c r="A16128" s="734">
        <v>45142</v>
      </c>
      <c r="B16128" s="41" t="s">
        <v>7807</v>
      </c>
      <c r="C16128" s="63" t="s">
        <v>6852</v>
      </c>
      <c r="D16128" s="108" t="s">
        <v>10672</v>
      </c>
      <c r="E16128" s="126">
        <v>10000</v>
      </c>
      <c r="F16128" s="58"/>
      <c r="G16128" s="58">
        <f t="shared" si="258"/>
        <v>-10000</v>
      </c>
      <c r="H16128" s="705" t="s">
        <v>10628</v>
      </c>
    </row>
    <row r="16129" spans="1:8" ht="15" x14ac:dyDescent="0.2">
      <c r="A16129" s="734">
        <v>45142</v>
      </c>
      <c r="B16129" s="41" t="s">
        <v>9402</v>
      </c>
      <c r="C16129" s="63" t="s">
        <v>5741</v>
      </c>
      <c r="D16129" s="108" t="s">
        <v>10673</v>
      </c>
      <c r="E16129" s="126">
        <v>1200</v>
      </c>
      <c r="F16129" s="58"/>
      <c r="G16129" s="58">
        <f t="shared" si="258"/>
        <v>-1200</v>
      </c>
      <c r="H16129" s="705" t="s">
        <v>10628</v>
      </c>
    </row>
    <row r="16130" spans="1:8" ht="15" x14ac:dyDescent="0.2">
      <c r="A16130" s="734">
        <v>45142</v>
      </c>
      <c r="B16130" s="41" t="s">
        <v>9356</v>
      </c>
      <c r="C16130" s="63" t="s">
        <v>3145</v>
      </c>
      <c r="D16130" s="108" t="s">
        <v>7889</v>
      </c>
      <c r="E16130" s="126">
        <v>800</v>
      </c>
      <c r="F16130" s="58"/>
      <c r="G16130" s="58">
        <f t="shared" si="258"/>
        <v>-800</v>
      </c>
      <c r="H16130" s="705" t="s">
        <v>10628</v>
      </c>
    </row>
    <row r="16131" spans="1:8" ht="15" x14ac:dyDescent="0.2">
      <c r="A16131" s="734">
        <v>45142</v>
      </c>
      <c r="B16131" s="41" t="s">
        <v>10338</v>
      </c>
      <c r="C16131" s="63" t="s">
        <v>286</v>
      </c>
      <c r="D16131" s="108" t="s">
        <v>2431</v>
      </c>
      <c r="E16131" s="126">
        <v>200</v>
      </c>
      <c r="F16131" s="58"/>
      <c r="G16131" s="58">
        <f t="shared" si="258"/>
        <v>-200</v>
      </c>
      <c r="H16131" s="705" t="s">
        <v>10628</v>
      </c>
    </row>
    <row r="16132" spans="1:8" ht="15" x14ac:dyDescent="0.2">
      <c r="A16132" s="734">
        <v>45142</v>
      </c>
      <c r="B16132" s="41" t="s">
        <v>10296</v>
      </c>
      <c r="C16132" s="63" t="s">
        <v>5741</v>
      </c>
      <c r="D16132" s="108" t="s">
        <v>2431</v>
      </c>
      <c r="E16132" s="126">
        <v>500</v>
      </c>
      <c r="F16132" s="58"/>
      <c r="G16132" s="58">
        <f t="shared" si="258"/>
        <v>-500</v>
      </c>
      <c r="H16132" s="705" t="s">
        <v>10628</v>
      </c>
    </row>
    <row r="16133" spans="1:8" ht="15" x14ac:dyDescent="0.2">
      <c r="A16133" s="734">
        <v>45142</v>
      </c>
      <c r="B16133" s="41" t="s">
        <v>10296</v>
      </c>
      <c r="C16133" s="63" t="s">
        <v>5741</v>
      </c>
      <c r="D16133" s="108" t="s">
        <v>10337</v>
      </c>
      <c r="E16133" s="126">
        <v>250</v>
      </c>
      <c r="F16133" s="58"/>
      <c r="G16133" s="58">
        <f t="shared" si="258"/>
        <v>-250</v>
      </c>
      <c r="H16133" s="705" t="s">
        <v>10628</v>
      </c>
    </row>
    <row r="16134" spans="1:8" ht="15" x14ac:dyDescent="0.2">
      <c r="A16134" s="734">
        <v>45143</v>
      </c>
      <c r="B16134" s="41" t="s">
        <v>10296</v>
      </c>
      <c r="C16134" s="63" t="s">
        <v>1803</v>
      </c>
      <c r="D16134" s="108" t="s">
        <v>10219</v>
      </c>
      <c r="E16134" s="126">
        <v>231000</v>
      </c>
      <c r="F16134" s="58"/>
      <c r="G16134" s="58">
        <f t="shared" si="258"/>
        <v>-231000</v>
      </c>
      <c r="H16134" s="705" t="s">
        <v>10628</v>
      </c>
    </row>
    <row r="16135" spans="1:8" ht="15" x14ac:dyDescent="0.2">
      <c r="A16135" s="734">
        <v>45143</v>
      </c>
      <c r="B16135" s="41" t="s">
        <v>10023</v>
      </c>
      <c r="C16135" s="63" t="s">
        <v>3145</v>
      </c>
      <c r="D16135" s="108" t="s">
        <v>10693</v>
      </c>
      <c r="E16135" s="126">
        <v>50000</v>
      </c>
      <c r="F16135" s="58"/>
      <c r="G16135" s="58">
        <f t="shared" si="258"/>
        <v>-50000</v>
      </c>
      <c r="H16135" s="705" t="s">
        <v>10628</v>
      </c>
    </row>
    <row r="16136" spans="1:8" ht="15" x14ac:dyDescent="0.2">
      <c r="A16136" s="734">
        <v>45143</v>
      </c>
      <c r="B16136" s="41" t="s">
        <v>10379</v>
      </c>
      <c r="C16136" s="63" t="s">
        <v>10615</v>
      </c>
      <c r="D16136" s="108" t="s">
        <v>10721</v>
      </c>
      <c r="E16136" s="126">
        <v>20000</v>
      </c>
      <c r="F16136" s="58"/>
      <c r="G16136" s="58">
        <f t="shared" si="258"/>
        <v>-20000</v>
      </c>
      <c r="H16136" s="705" t="s">
        <v>10628</v>
      </c>
    </row>
    <row r="16137" spans="1:8" ht="15" x14ac:dyDescent="0.2">
      <c r="A16137" s="734">
        <v>45143</v>
      </c>
      <c r="B16137" s="41" t="s">
        <v>8043</v>
      </c>
      <c r="C16137" s="63" t="s">
        <v>3145</v>
      </c>
      <c r="D16137" s="108" t="s">
        <v>392</v>
      </c>
      <c r="E16137" s="126">
        <v>570</v>
      </c>
      <c r="F16137" s="58"/>
      <c r="G16137" s="58">
        <f t="shared" si="258"/>
        <v>-570</v>
      </c>
      <c r="H16137" s="705" t="s">
        <v>10628</v>
      </c>
    </row>
    <row r="16138" spans="1:8" ht="15" x14ac:dyDescent="0.2">
      <c r="A16138" s="734">
        <v>45143</v>
      </c>
      <c r="B16138" s="41" t="s">
        <v>9832</v>
      </c>
      <c r="C16138" s="63" t="s">
        <v>3145</v>
      </c>
      <c r="D16138" s="108" t="s">
        <v>10694</v>
      </c>
      <c r="E16138" s="126">
        <v>2000</v>
      </c>
      <c r="F16138" s="58"/>
      <c r="G16138" s="58">
        <f t="shared" si="258"/>
        <v>-2000</v>
      </c>
      <c r="H16138" s="705" t="s">
        <v>10628</v>
      </c>
    </row>
    <row r="16139" spans="1:8" ht="15" x14ac:dyDescent="0.2">
      <c r="A16139" s="734">
        <v>45145</v>
      </c>
      <c r="B16139" s="41" t="s">
        <v>9409</v>
      </c>
      <c r="C16139" s="63" t="s">
        <v>10270</v>
      </c>
      <c r="D16139" s="108" t="s">
        <v>10695</v>
      </c>
      <c r="E16139" s="126">
        <v>22000</v>
      </c>
      <c r="F16139" s="58"/>
      <c r="G16139" s="58">
        <f t="shared" si="258"/>
        <v>-22000</v>
      </c>
      <c r="H16139" s="705" t="s">
        <v>10628</v>
      </c>
    </row>
    <row r="16140" spans="1:8" ht="15" x14ac:dyDescent="0.2">
      <c r="A16140" s="734">
        <v>45145</v>
      </c>
      <c r="B16140" s="41" t="s">
        <v>8559</v>
      </c>
      <c r="C16140" s="63" t="s">
        <v>63</v>
      </c>
      <c r="D16140" s="108" t="s">
        <v>10696</v>
      </c>
      <c r="E16140" s="126">
        <v>10000</v>
      </c>
      <c r="F16140" s="58"/>
      <c r="G16140" s="58">
        <f t="shared" si="258"/>
        <v>-10000</v>
      </c>
      <c r="H16140" s="705" t="s">
        <v>10628</v>
      </c>
    </row>
    <row r="16141" spans="1:8" ht="15" x14ac:dyDescent="0.2">
      <c r="A16141" s="734">
        <v>45145</v>
      </c>
      <c r="B16141" s="41" t="s">
        <v>9967</v>
      </c>
      <c r="C16141" s="63" t="s">
        <v>3145</v>
      </c>
      <c r="D16141" s="108" t="s">
        <v>10697</v>
      </c>
      <c r="E16141" s="126">
        <v>3500</v>
      </c>
      <c r="F16141" s="58"/>
      <c r="G16141" s="58">
        <f t="shared" si="258"/>
        <v>-3500</v>
      </c>
      <c r="H16141" s="705" t="s">
        <v>10628</v>
      </c>
    </row>
    <row r="16142" spans="1:8" ht="15" x14ac:dyDescent="0.2">
      <c r="A16142" s="734">
        <v>45145</v>
      </c>
      <c r="B16142" s="41" t="s">
        <v>16</v>
      </c>
      <c r="C16142" s="63" t="s">
        <v>103</v>
      </c>
      <c r="D16142" s="108" t="s">
        <v>10211</v>
      </c>
      <c r="E16142" s="126">
        <v>3500</v>
      </c>
      <c r="F16142" s="58"/>
      <c r="G16142" s="58">
        <f t="shared" si="258"/>
        <v>-3500</v>
      </c>
      <c r="H16142" s="705" t="s">
        <v>10628</v>
      </c>
    </row>
    <row r="16143" spans="1:8" ht="15" x14ac:dyDescent="0.2">
      <c r="A16143" s="734">
        <v>45145</v>
      </c>
      <c r="B16143" s="41" t="s">
        <v>10296</v>
      </c>
      <c r="C16143" s="63" t="s">
        <v>6967</v>
      </c>
      <c r="D16143" s="108" t="s">
        <v>370</v>
      </c>
      <c r="E16143" s="126">
        <v>15000</v>
      </c>
      <c r="F16143" s="58"/>
      <c r="G16143" s="58">
        <f t="shared" si="258"/>
        <v>-15000</v>
      </c>
      <c r="H16143" s="705" t="s">
        <v>10628</v>
      </c>
    </row>
    <row r="16144" spans="1:8" ht="15" x14ac:dyDescent="0.2">
      <c r="A16144" s="734">
        <v>45145</v>
      </c>
      <c r="B16144" s="41" t="s">
        <v>10144</v>
      </c>
      <c r="C16144" s="63" t="s">
        <v>5741</v>
      </c>
      <c r="D16144" s="108" t="s">
        <v>370</v>
      </c>
      <c r="E16144" s="126">
        <v>1000</v>
      </c>
      <c r="F16144" s="58"/>
      <c r="G16144" s="58">
        <f t="shared" si="258"/>
        <v>-1000</v>
      </c>
      <c r="H16144" s="705" t="s">
        <v>10628</v>
      </c>
    </row>
    <row r="16145" spans="1:8" ht="15" x14ac:dyDescent="0.2">
      <c r="A16145" s="734">
        <v>45145</v>
      </c>
      <c r="B16145" s="41" t="s">
        <v>10296</v>
      </c>
      <c r="C16145" s="63" t="s">
        <v>5741</v>
      </c>
      <c r="D16145" s="108" t="s">
        <v>370</v>
      </c>
      <c r="E16145" s="126">
        <v>1800</v>
      </c>
      <c r="F16145" s="58"/>
      <c r="G16145" s="58">
        <f t="shared" si="258"/>
        <v>-1800</v>
      </c>
      <c r="H16145" s="705" t="s">
        <v>10628</v>
      </c>
    </row>
    <row r="16146" spans="1:8" ht="15" x14ac:dyDescent="0.2">
      <c r="A16146" s="734">
        <v>45145</v>
      </c>
      <c r="B16146" s="41" t="s">
        <v>37</v>
      </c>
      <c r="C16146" s="63" t="s">
        <v>392</v>
      </c>
      <c r="D16146" s="108" t="s">
        <v>10101</v>
      </c>
      <c r="E16146" s="126">
        <v>3000</v>
      </c>
      <c r="F16146" s="58"/>
      <c r="G16146" s="58">
        <f t="shared" si="258"/>
        <v>-3000</v>
      </c>
      <c r="H16146" s="705" t="s">
        <v>10628</v>
      </c>
    </row>
    <row r="16147" spans="1:8" ht="15" x14ac:dyDescent="0.2">
      <c r="A16147" s="734">
        <v>45145</v>
      </c>
      <c r="B16147" s="41" t="s">
        <v>37</v>
      </c>
      <c r="C16147" s="63" t="s">
        <v>392</v>
      </c>
      <c r="D16147" s="108" t="s">
        <v>10698</v>
      </c>
      <c r="E16147" s="126">
        <v>3000</v>
      </c>
      <c r="F16147" s="58"/>
      <c r="G16147" s="58">
        <f t="shared" si="258"/>
        <v>-3000</v>
      </c>
      <c r="H16147" s="705" t="s">
        <v>10628</v>
      </c>
    </row>
    <row r="16148" spans="1:8" ht="15" x14ac:dyDescent="0.2">
      <c r="A16148" s="734">
        <v>45145</v>
      </c>
      <c r="B16148" s="41" t="s">
        <v>37</v>
      </c>
      <c r="C16148" s="63" t="s">
        <v>286</v>
      </c>
      <c r="D16148" s="108" t="s">
        <v>8755</v>
      </c>
      <c r="E16148" s="126">
        <v>200</v>
      </c>
      <c r="F16148" s="58"/>
      <c r="G16148" s="58">
        <f t="shared" si="258"/>
        <v>-200</v>
      </c>
      <c r="H16148" s="705" t="s">
        <v>10628</v>
      </c>
    </row>
    <row r="16149" spans="1:8" ht="15" x14ac:dyDescent="0.2">
      <c r="A16149" s="734">
        <v>45145</v>
      </c>
      <c r="B16149" s="41" t="s">
        <v>7807</v>
      </c>
      <c r="C16149" s="63" t="s">
        <v>6852</v>
      </c>
      <c r="D16149" s="108" t="s">
        <v>10700</v>
      </c>
      <c r="E16149" s="126">
        <v>50000</v>
      </c>
      <c r="F16149" s="58"/>
      <c r="G16149" s="58">
        <f t="shared" si="258"/>
        <v>-50000</v>
      </c>
      <c r="H16149" s="705" t="s">
        <v>10628</v>
      </c>
    </row>
    <row r="16150" spans="1:8" ht="15" x14ac:dyDescent="0.2">
      <c r="A16150" s="734">
        <v>45145</v>
      </c>
      <c r="B16150" s="41" t="s">
        <v>16</v>
      </c>
      <c r="C16150" s="63" t="s">
        <v>10704</v>
      </c>
      <c r="D16150" s="108" t="s">
        <v>10702</v>
      </c>
      <c r="E16150" s="126">
        <v>2500</v>
      </c>
      <c r="F16150" s="58"/>
      <c r="G16150" s="58">
        <f t="shared" si="258"/>
        <v>-2500</v>
      </c>
      <c r="H16150" s="705" t="s">
        <v>10628</v>
      </c>
    </row>
    <row r="16151" spans="1:8" ht="15" x14ac:dyDescent="0.2">
      <c r="A16151" s="734">
        <v>45145</v>
      </c>
      <c r="B16151" s="41" t="s">
        <v>9356</v>
      </c>
      <c r="C16151" s="63" t="s">
        <v>10518</v>
      </c>
      <c r="D16151" s="108" t="s">
        <v>10703</v>
      </c>
      <c r="E16151" s="126">
        <v>500</v>
      </c>
      <c r="F16151" s="58"/>
      <c r="G16151" s="58">
        <f t="shared" si="258"/>
        <v>-500</v>
      </c>
      <c r="H16151" s="705" t="s">
        <v>10628</v>
      </c>
    </row>
    <row r="16152" spans="1:8" ht="15" x14ac:dyDescent="0.2">
      <c r="A16152" s="734">
        <v>45145</v>
      </c>
      <c r="B16152" s="41" t="s">
        <v>9402</v>
      </c>
      <c r="C16152" s="63" t="s">
        <v>5741</v>
      </c>
      <c r="D16152" s="108" t="s">
        <v>10337</v>
      </c>
      <c r="E16152" s="126">
        <v>250</v>
      </c>
      <c r="F16152" s="58"/>
      <c r="G16152" s="58">
        <f t="shared" si="258"/>
        <v>-250</v>
      </c>
      <c r="H16152" s="705" t="s">
        <v>10628</v>
      </c>
    </row>
    <row r="16153" spans="1:8" ht="15" customHeight="1" x14ac:dyDescent="0.2">
      <c r="A16153" s="734">
        <v>45145</v>
      </c>
      <c r="B16153" s="41" t="s">
        <v>8339</v>
      </c>
      <c r="C16153" s="63" t="s">
        <v>3145</v>
      </c>
      <c r="D16153" s="108" t="s">
        <v>10705</v>
      </c>
      <c r="E16153" s="126">
        <v>19226</v>
      </c>
      <c r="F16153" s="58"/>
      <c r="G16153" s="58">
        <f t="shared" si="258"/>
        <v>-19226</v>
      </c>
      <c r="H16153" s="705" t="s">
        <v>10628</v>
      </c>
    </row>
    <row r="16154" spans="1:8" ht="15" customHeight="1" x14ac:dyDescent="0.2">
      <c r="A16154" s="734">
        <v>45145</v>
      </c>
      <c r="B16154" s="41" t="s">
        <v>10242</v>
      </c>
      <c r="C16154" s="63" t="s">
        <v>3145</v>
      </c>
      <c r="D16154" s="108" t="s">
        <v>10705</v>
      </c>
      <c r="E16154" s="126">
        <v>57780</v>
      </c>
      <c r="F16154" s="58"/>
      <c r="G16154" s="58">
        <f t="shared" si="258"/>
        <v>-57780</v>
      </c>
      <c r="H16154" s="705" t="s">
        <v>10628</v>
      </c>
    </row>
    <row r="16155" spans="1:8" ht="15" x14ac:dyDescent="0.2">
      <c r="A16155" s="734">
        <v>45145</v>
      </c>
      <c r="B16155" s="41" t="s">
        <v>9661</v>
      </c>
      <c r="C16155" s="63" t="s">
        <v>3145</v>
      </c>
      <c r="D16155" s="108" t="s">
        <v>10705</v>
      </c>
      <c r="E16155" s="126">
        <v>45024</v>
      </c>
      <c r="F16155" s="58"/>
      <c r="G16155" s="58">
        <f t="shared" si="258"/>
        <v>-45024</v>
      </c>
      <c r="H16155" s="705" t="s">
        <v>10628</v>
      </c>
    </row>
    <row r="16156" spans="1:8" ht="15" x14ac:dyDescent="0.2">
      <c r="A16156" s="734">
        <v>45145</v>
      </c>
      <c r="B16156" s="41" t="s">
        <v>10023</v>
      </c>
      <c r="C16156" s="63" t="s">
        <v>10706</v>
      </c>
      <c r="D16156" s="108" t="s">
        <v>10707</v>
      </c>
      <c r="E16156" s="126">
        <v>88000</v>
      </c>
      <c r="F16156" s="58"/>
      <c r="G16156" s="58">
        <f t="shared" si="258"/>
        <v>-88000</v>
      </c>
      <c r="H16156" s="705" t="s">
        <v>10628</v>
      </c>
    </row>
    <row r="16157" spans="1:8" ht="15" x14ac:dyDescent="0.2">
      <c r="A16157" s="734">
        <v>45145</v>
      </c>
      <c r="B16157" s="41" t="s">
        <v>10296</v>
      </c>
      <c r="C16157" s="63" t="s">
        <v>10708</v>
      </c>
      <c r="D16157" s="108" t="s">
        <v>10709</v>
      </c>
      <c r="E16157" s="126">
        <v>27000</v>
      </c>
      <c r="F16157" s="58"/>
      <c r="G16157" s="58">
        <f t="shared" si="258"/>
        <v>-27000</v>
      </c>
      <c r="H16157" s="705" t="s">
        <v>10628</v>
      </c>
    </row>
    <row r="16158" spans="1:8" ht="15" x14ac:dyDescent="0.2">
      <c r="A16158" s="734">
        <v>45147</v>
      </c>
      <c r="B16158" s="41" t="s">
        <v>9507</v>
      </c>
      <c r="C16158" s="63" t="s">
        <v>359</v>
      </c>
      <c r="D16158" s="108" t="s">
        <v>10710</v>
      </c>
      <c r="E16158" s="126">
        <v>22500</v>
      </c>
      <c r="F16158" s="58"/>
      <c r="G16158" s="58">
        <f t="shared" si="258"/>
        <v>-22500</v>
      </c>
      <c r="H16158" s="705" t="s">
        <v>10628</v>
      </c>
    </row>
    <row r="16159" spans="1:8" ht="15" x14ac:dyDescent="0.2">
      <c r="A16159" s="734">
        <v>45147</v>
      </c>
      <c r="B16159" s="41" t="s">
        <v>9356</v>
      </c>
      <c r="C16159" s="63" t="s">
        <v>6967</v>
      </c>
      <c r="D16159" s="108" t="s">
        <v>2711</v>
      </c>
      <c r="E16159" s="126">
        <v>12000</v>
      </c>
      <c r="F16159" s="58"/>
      <c r="G16159" s="58">
        <f t="shared" si="258"/>
        <v>-12000</v>
      </c>
      <c r="H16159" s="705" t="s">
        <v>10628</v>
      </c>
    </row>
    <row r="16160" spans="1:8" ht="15" x14ac:dyDescent="0.2">
      <c r="A16160" s="734">
        <v>45147</v>
      </c>
      <c r="B16160" s="41" t="s">
        <v>16</v>
      </c>
      <c r="C16160" s="63" t="s">
        <v>103</v>
      </c>
      <c r="D16160" s="108" t="s">
        <v>392</v>
      </c>
      <c r="E16160" s="126">
        <v>1000</v>
      </c>
      <c r="F16160" s="58"/>
      <c r="G16160" s="58">
        <f t="shared" si="258"/>
        <v>-1000</v>
      </c>
      <c r="H16160" s="705" t="s">
        <v>10628</v>
      </c>
    </row>
    <row r="16161" spans="1:8" ht="15" x14ac:dyDescent="0.2">
      <c r="A16161" s="734">
        <v>45147</v>
      </c>
      <c r="B16161" s="41" t="s">
        <v>10338</v>
      </c>
      <c r="C16161" s="63" t="s">
        <v>3145</v>
      </c>
      <c r="D16161" s="108" t="s">
        <v>10711</v>
      </c>
      <c r="E16161" s="126">
        <v>10000</v>
      </c>
      <c r="F16161" s="58"/>
      <c r="G16161" s="58">
        <f t="shared" si="258"/>
        <v>-10000</v>
      </c>
      <c r="H16161" s="705" t="s">
        <v>10628</v>
      </c>
    </row>
    <row r="16162" spans="1:8" ht="15" x14ac:dyDescent="0.2">
      <c r="A16162" s="734">
        <v>45147</v>
      </c>
      <c r="B16162" s="41" t="s">
        <v>10023</v>
      </c>
      <c r="C16162" s="63" t="s">
        <v>5741</v>
      </c>
      <c r="D16162" s="108" t="s">
        <v>370</v>
      </c>
      <c r="E16162" s="126">
        <v>1000</v>
      </c>
      <c r="F16162" s="58"/>
      <c r="G16162" s="58">
        <f t="shared" si="258"/>
        <v>-1000</v>
      </c>
      <c r="H16162" s="705" t="s">
        <v>10628</v>
      </c>
    </row>
    <row r="16163" spans="1:8" ht="15" x14ac:dyDescent="0.2">
      <c r="A16163" s="734">
        <v>45147</v>
      </c>
      <c r="B16163" s="41" t="s">
        <v>10296</v>
      </c>
      <c r="C16163" s="63" t="s">
        <v>5741</v>
      </c>
      <c r="E16163" s="126">
        <v>8000</v>
      </c>
      <c r="F16163" s="58"/>
      <c r="G16163" s="58">
        <f t="shared" si="258"/>
        <v>-8000</v>
      </c>
      <c r="H16163" s="705" t="s">
        <v>10628</v>
      </c>
    </row>
    <row r="16164" spans="1:8" ht="15" x14ac:dyDescent="0.2">
      <c r="A16164" s="734">
        <v>45147</v>
      </c>
      <c r="B16164" s="63" t="s">
        <v>25</v>
      </c>
      <c r="C16164" s="63" t="s">
        <v>392</v>
      </c>
      <c r="D16164" s="108" t="s">
        <v>10713</v>
      </c>
      <c r="E16164" s="126">
        <v>4000</v>
      </c>
      <c r="F16164" s="58"/>
      <c r="G16164" s="58">
        <f t="shared" si="258"/>
        <v>-4000</v>
      </c>
      <c r="H16164" s="705" t="s">
        <v>10628</v>
      </c>
    </row>
    <row r="16165" spans="1:8" ht="15" x14ac:dyDescent="0.2">
      <c r="A16165" s="734">
        <v>45147</v>
      </c>
      <c r="B16165" s="41" t="s">
        <v>10379</v>
      </c>
      <c r="C16165" s="63" t="s">
        <v>4876</v>
      </c>
      <c r="D16165" s="108" t="s">
        <v>10712</v>
      </c>
      <c r="E16165" s="126">
        <v>3000</v>
      </c>
      <c r="F16165" s="58"/>
      <c r="G16165" s="58">
        <f t="shared" si="258"/>
        <v>-3000</v>
      </c>
      <c r="H16165" s="705" t="s">
        <v>10628</v>
      </c>
    </row>
    <row r="16166" spans="1:8" ht="15" x14ac:dyDescent="0.2">
      <c r="A16166" s="734">
        <v>45147</v>
      </c>
      <c r="B16166" s="41" t="s">
        <v>9832</v>
      </c>
      <c r="C16166" s="63" t="s">
        <v>6784</v>
      </c>
      <c r="D16166" s="108" t="s">
        <v>11002</v>
      </c>
      <c r="E16166" s="126">
        <v>200000</v>
      </c>
      <c r="F16166" s="58"/>
      <c r="G16166" s="58">
        <f t="shared" si="258"/>
        <v>-200000</v>
      </c>
      <c r="H16166" s="705" t="s">
        <v>10628</v>
      </c>
    </row>
    <row r="16167" spans="1:8" ht="15" x14ac:dyDescent="0.2">
      <c r="A16167" s="734">
        <v>45147</v>
      </c>
      <c r="B16167" s="41" t="s">
        <v>10338</v>
      </c>
      <c r="C16167" s="63" t="s">
        <v>9460</v>
      </c>
      <c r="D16167" s="108" t="s">
        <v>10720</v>
      </c>
      <c r="E16167" s="126">
        <v>100000</v>
      </c>
      <c r="F16167" s="58"/>
      <c r="G16167" s="58">
        <f t="shared" si="258"/>
        <v>-100000</v>
      </c>
      <c r="H16167" s="705" t="s">
        <v>10628</v>
      </c>
    </row>
    <row r="16168" spans="1:8" ht="15" x14ac:dyDescent="0.2">
      <c r="A16168" s="734">
        <v>45147</v>
      </c>
      <c r="B16168" s="41" t="s">
        <v>103</v>
      </c>
      <c r="C16168" s="63" t="s">
        <v>103</v>
      </c>
      <c r="D16168" s="108" t="s">
        <v>10211</v>
      </c>
      <c r="E16168" s="126">
        <v>2500</v>
      </c>
      <c r="F16168" s="58"/>
      <c r="G16168" s="58">
        <f t="shared" si="258"/>
        <v>-2500</v>
      </c>
      <c r="H16168" s="705" t="s">
        <v>10628</v>
      </c>
    </row>
    <row r="16169" spans="1:8" ht="15" x14ac:dyDescent="0.2">
      <c r="A16169" s="734">
        <v>45147</v>
      </c>
      <c r="B16169" s="41" t="s">
        <v>103</v>
      </c>
      <c r="C16169" s="63" t="s">
        <v>392</v>
      </c>
      <c r="D16169" s="108" t="s">
        <v>10714</v>
      </c>
      <c r="E16169" s="126">
        <v>1000</v>
      </c>
      <c r="F16169" s="58"/>
      <c r="G16169" s="58">
        <f t="shared" si="258"/>
        <v>-1000</v>
      </c>
      <c r="H16169" s="705" t="s">
        <v>10628</v>
      </c>
    </row>
    <row r="16170" spans="1:8" ht="15" x14ac:dyDescent="0.2">
      <c r="A16170" s="734">
        <v>45147</v>
      </c>
      <c r="B16170" s="41" t="s">
        <v>9356</v>
      </c>
      <c r="C16170" s="63" t="s">
        <v>10518</v>
      </c>
      <c r="D16170" s="108" t="s">
        <v>10715</v>
      </c>
      <c r="E16170" s="126">
        <v>1000</v>
      </c>
      <c r="F16170" s="58"/>
      <c r="G16170" s="58">
        <f t="shared" si="258"/>
        <v>-1000</v>
      </c>
      <c r="H16170" s="705" t="s">
        <v>10628</v>
      </c>
    </row>
    <row r="16171" spans="1:8" ht="15" x14ac:dyDescent="0.2">
      <c r="A16171" s="734">
        <v>45147</v>
      </c>
      <c r="B16171" s="41" t="s">
        <v>9402</v>
      </c>
      <c r="C16171" s="63" t="s">
        <v>5741</v>
      </c>
      <c r="D16171" s="108" t="s">
        <v>10337</v>
      </c>
      <c r="E16171" s="126">
        <v>500</v>
      </c>
      <c r="F16171" s="58"/>
      <c r="G16171" s="58">
        <f t="shared" si="258"/>
        <v>-500</v>
      </c>
      <c r="H16171" s="705" t="s">
        <v>10628</v>
      </c>
    </row>
    <row r="16172" spans="1:8" ht="15" x14ac:dyDescent="0.2">
      <c r="A16172" s="734">
        <v>45148</v>
      </c>
      <c r="B16172" s="41" t="s">
        <v>9507</v>
      </c>
      <c r="C16172" s="63" t="s">
        <v>3145</v>
      </c>
      <c r="D16172" s="108" t="s">
        <v>10716</v>
      </c>
      <c r="E16172" s="126">
        <v>1630</v>
      </c>
      <c r="F16172" s="58"/>
      <c r="G16172" s="58">
        <f t="shared" si="258"/>
        <v>-1630</v>
      </c>
      <c r="H16172" s="705" t="s">
        <v>10628</v>
      </c>
    </row>
    <row r="16173" spans="1:8" ht="15" x14ac:dyDescent="0.2">
      <c r="A16173" s="734">
        <v>45148</v>
      </c>
      <c r="B16173" s="41" t="s">
        <v>9507</v>
      </c>
      <c r="C16173" s="63" t="s">
        <v>286</v>
      </c>
      <c r="D16173" s="108" t="s">
        <v>8448</v>
      </c>
      <c r="E16173" s="126">
        <v>1340</v>
      </c>
      <c r="F16173" s="58"/>
      <c r="G16173" s="58">
        <f t="shared" si="258"/>
        <v>-1340</v>
      </c>
      <c r="H16173" s="705" t="s">
        <v>10628</v>
      </c>
    </row>
    <row r="16174" spans="1:8" ht="15" x14ac:dyDescent="0.2">
      <c r="A16174" s="734">
        <v>45148</v>
      </c>
      <c r="B16174" s="41" t="s">
        <v>10296</v>
      </c>
      <c r="C16174" s="63" t="s">
        <v>5387</v>
      </c>
      <c r="D16174" s="108" t="s">
        <v>10717</v>
      </c>
      <c r="E16174" s="126">
        <v>13000</v>
      </c>
      <c r="F16174" s="58"/>
      <c r="G16174" s="58">
        <f t="shared" si="258"/>
        <v>-13000</v>
      </c>
      <c r="H16174" s="705" t="s">
        <v>10628</v>
      </c>
    </row>
    <row r="16175" spans="1:8" ht="15" x14ac:dyDescent="0.2">
      <c r="A16175" s="734">
        <v>45148</v>
      </c>
      <c r="B16175" s="41" t="s">
        <v>103</v>
      </c>
      <c r="C16175" s="63" t="s">
        <v>103</v>
      </c>
      <c r="D16175" s="108" t="s">
        <v>10211</v>
      </c>
      <c r="E16175" s="126">
        <v>2500</v>
      </c>
      <c r="F16175" s="58"/>
      <c r="G16175" s="58">
        <f t="shared" si="258"/>
        <v>-2500</v>
      </c>
      <c r="H16175" s="705" t="s">
        <v>10628</v>
      </c>
    </row>
    <row r="16176" spans="1:8" ht="15" x14ac:dyDescent="0.2">
      <c r="A16176" s="734">
        <v>45148</v>
      </c>
      <c r="B16176" s="41" t="s">
        <v>10296</v>
      </c>
      <c r="C16176" s="63" t="s">
        <v>392</v>
      </c>
      <c r="D16176" s="108" t="s">
        <v>4309</v>
      </c>
      <c r="E16176" s="126">
        <v>4280</v>
      </c>
      <c r="F16176" s="58"/>
      <c r="G16176" s="58">
        <f t="shared" si="258"/>
        <v>-4280</v>
      </c>
      <c r="H16176" s="705" t="s">
        <v>10628</v>
      </c>
    </row>
    <row r="16177" spans="1:8" ht="15" x14ac:dyDescent="0.2">
      <c r="A16177" s="734">
        <v>45148</v>
      </c>
      <c r="B16177" s="41" t="s">
        <v>16</v>
      </c>
      <c r="C16177" s="63" t="s">
        <v>7929</v>
      </c>
      <c r="D16177" s="108" t="s">
        <v>10734</v>
      </c>
      <c r="E16177" s="126">
        <v>30000</v>
      </c>
      <c r="F16177" s="58"/>
      <c r="G16177" s="58">
        <f t="shared" si="258"/>
        <v>-30000</v>
      </c>
      <c r="H16177" s="705" t="s">
        <v>10628</v>
      </c>
    </row>
    <row r="16178" spans="1:8" ht="15" x14ac:dyDescent="0.2">
      <c r="A16178" s="734">
        <v>45148</v>
      </c>
      <c r="B16178" s="41" t="s">
        <v>9356</v>
      </c>
      <c r="C16178" s="63" t="s">
        <v>10518</v>
      </c>
      <c r="D16178" s="108" t="s">
        <v>10715</v>
      </c>
      <c r="E16178" s="126">
        <v>500</v>
      </c>
      <c r="F16178" s="58"/>
      <c r="G16178" s="58">
        <f t="shared" si="258"/>
        <v>-500</v>
      </c>
      <c r="H16178" s="705" t="s">
        <v>10628</v>
      </c>
    </row>
    <row r="16179" spans="1:8" ht="15" x14ac:dyDescent="0.2">
      <c r="A16179" s="734">
        <v>45148</v>
      </c>
      <c r="B16179" s="41" t="s">
        <v>10576</v>
      </c>
      <c r="C16179" s="63" t="s">
        <v>10704</v>
      </c>
      <c r="D16179" s="108" t="s">
        <v>10731</v>
      </c>
      <c r="E16179" s="126">
        <v>200</v>
      </c>
      <c r="F16179" s="58"/>
      <c r="G16179" s="58">
        <f t="shared" si="258"/>
        <v>-200</v>
      </c>
      <c r="H16179" s="705" t="s">
        <v>10628</v>
      </c>
    </row>
    <row r="16180" spans="1:8" ht="15" x14ac:dyDescent="0.2">
      <c r="A16180" s="734">
        <v>45148</v>
      </c>
      <c r="B16180" s="41" t="s">
        <v>9402</v>
      </c>
      <c r="C16180" s="63" t="s">
        <v>392</v>
      </c>
      <c r="D16180" s="108" t="s">
        <v>10732</v>
      </c>
      <c r="E16180" s="126">
        <v>1000</v>
      </c>
      <c r="F16180" s="58"/>
      <c r="G16180" s="58">
        <f t="shared" si="258"/>
        <v>-1000</v>
      </c>
      <c r="H16180" s="705" t="s">
        <v>10628</v>
      </c>
    </row>
    <row r="16181" spans="1:8" ht="15" x14ac:dyDescent="0.2">
      <c r="A16181" s="734">
        <v>45148</v>
      </c>
      <c r="B16181" s="41" t="s">
        <v>9402</v>
      </c>
      <c r="C16181" s="63" t="s">
        <v>286</v>
      </c>
      <c r="D16181" s="108" t="s">
        <v>2431</v>
      </c>
      <c r="E16181" s="126">
        <v>1000</v>
      </c>
      <c r="F16181" s="58"/>
      <c r="G16181" s="58">
        <f t="shared" si="258"/>
        <v>-1000</v>
      </c>
      <c r="H16181" s="705" t="s">
        <v>10628</v>
      </c>
    </row>
    <row r="16182" spans="1:8" ht="15" x14ac:dyDescent="0.2">
      <c r="A16182" s="734">
        <v>45148</v>
      </c>
      <c r="B16182" s="41" t="s">
        <v>10338</v>
      </c>
      <c r="C16182" s="63" t="s">
        <v>3145</v>
      </c>
      <c r="D16182" s="108" t="s">
        <v>10733</v>
      </c>
      <c r="E16182" s="126">
        <v>2000</v>
      </c>
      <c r="F16182" s="58"/>
      <c r="G16182" s="58">
        <f t="shared" si="258"/>
        <v>-2000</v>
      </c>
      <c r="H16182" s="705" t="s">
        <v>10628</v>
      </c>
    </row>
    <row r="16183" spans="1:8" ht="15" x14ac:dyDescent="0.2">
      <c r="A16183" s="734">
        <v>45148</v>
      </c>
      <c r="B16183" s="41" t="s">
        <v>9507</v>
      </c>
      <c r="C16183" s="63" t="s">
        <v>3145</v>
      </c>
      <c r="D16183" s="108" t="s">
        <v>10735</v>
      </c>
      <c r="E16183" s="126">
        <v>2200</v>
      </c>
      <c r="F16183" s="58"/>
      <c r="G16183" s="58">
        <f t="shared" si="258"/>
        <v>-2200</v>
      </c>
      <c r="H16183" s="705" t="s">
        <v>10628</v>
      </c>
    </row>
    <row r="16184" spans="1:8" ht="15" customHeight="1" x14ac:dyDescent="0.2">
      <c r="A16184" s="734">
        <v>45148</v>
      </c>
      <c r="B16184" s="41" t="s">
        <v>9356</v>
      </c>
      <c r="C16184" s="63" t="s">
        <v>392</v>
      </c>
      <c r="D16184" s="108" t="s">
        <v>10736</v>
      </c>
      <c r="E16184" s="126">
        <v>1760</v>
      </c>
      <c r="F16184" s="58"/>
      <c r="G16184" s="58">
        <f t="shared" si="258"/>
        <v>-1760</v>
      </c>
      <c r="H16184" s="705" t="s">
        <v>10628</v>
      </c>
    </row>
    <row r="16185" spans="1:8" ht="15" x14ac:dyDescent="0.2">
      <c r="A16185" s="734">
        <v>45148</v>
      </c>
      <c r="B16185" s="41" t="s">
        <v>7807</v>
      </c>
      <c r="C16185" s="63" t="s">
        <v>790</v>
      </c>
      <c r="D16185" s="108" t="s">
        <v>10737</v>
      </c>
      <c r="E16185" s="126">
        <v>5600</v>
      </c>
      <c r="F16185" s="58"/>
      <c r="G16185" s="58">
        <f t="shared" si="258"/>
        <v>-5600</v>
      </c>
      <c r="H16185" s="705" t="s">
        <v>10628</v>
      </c>
    </row>
    <row r="16186" spans="1:8" ht="15" x14ac:dyDescent="0.2">
      <c r="A16186" s="734">
        <v>45148</v>
      </c>
      <c r="B16186" s="63" t="s">
        <v>10909</v>
      </c>
      <c r="C16186" s="63" t="s">
        <v>790</v>
      </c>
      <c r="D16186" s="108" t="s">
        <v>370</v>
      </c>
      <c r="E16186" s="126">
        <v>650</v>
      </c>
      <c r="F16186" s="58"/>
      <c r="G16186" s="58">
        <f t="shared" si="258"/>
        <v>-650</v>
      </c>
      <c r="H16186" s="705" t="s">
        <v>10628</v>
      </c>
    </row>
    <row r="16187" spans="1:8" ht="15" customHeight="1" x14ac:dyDescent="0.2">
      <c r="A16187" s="734">
        <v>45148</v>
      </c>
      <c r="B16187" s="41" t="s">
        <v>10232</v>
      </c>
      <c r="C16187" s="63" t="s">
        <v>790</v>
      </c>
      <c r="D16187" s="108" t="s">
        <v>370</v>
      </c>
      <c r="E16187" s="126">
        <v>3200</v>
      </c>
      <c r="F16187" s="58"/>
      <c r="G16187" s="58">
        <f t="shared" si="258"/>
        <v>-3200</v>
      </c>
      <c r="H16187" s="705" t="s">
        <v>10628</v>
      </c>
    </row>
    <row r="16188" spans="1:8" ht="15" customHeight="1" x14ac:dyDescent="0.2">
      <c r="A16188" s="734">
        <v>45148</v>
      </c>
      <c r="B16188" s="41" t="s">
        <v>8043</v>
      </c>
      <c r="C16188" s="63" t="s">
        <v>790</v>
      </c>
      <c r="D16188" s="108" t="s">
        <v>370</v>
      </c>
      <c r="E16188" s="126">
        <v>3400</v>
      </c>
      <c r="F16188" s="58"/>
      <c r="G16188" s="58">
        <f t="shared" si="258"/>
        <v>-3400</v>
      </c>
      <c r="H16188" s="705" t="s">
        <v>10628</v>
      </c>
    </row>
    <row r="16189" spans="1:8" ht="15" x14ac:dyDescent="0.2">
      <c r="A16189" s="734">
        <v>45148</v>
      </c>
      <c r="B16189" s="41" t="s">
        <v>10379</v>
      </c>
      <c r="C16189" s="63" t="s">
        <v>790</v>
      </c>
      <c r="D16189" s="108" t="s">
        <v>370</v>
      </c>
      <c r="E16189" s="126">
        <v>1050</v>
      </c>
      <c r="F16189" s="58"/>
      <c r="G16189" s="58">
        <f t="shared" si="258"/>
        <v>-1050</v>
      </c>
      <c r="H16189" s="705" t="s">
        <v>10628</v>
      </c>
    </row>
    <row r="16190" spans="1:8" ht="15" x14ac:dyDescent="0.2">
      <c r="A16190" s="734">
        <v>45148</v>
      </c>
      <c r="B16190" s="41" t="s">
        <v>10576</v>
      </c>
      <c r="C16190" s="63" t="s">
        <v>790</v>
      </c>
      <c r="D16190" s="108" t="s">
        <v>370</v>
      </c>
      <c r="E16190" s="126">
        <v>2100</v>
      </c>
      <c r="F16190" s="58"/>
      <c r="G16190" s="58">
        <f t="shared" si="258"/>
        <v>-2100</v>
      </c>
      <c r="H16190" s="705" t="s">
        <v>10628</v>
      </c>
    </row>
    <row r="16191" spans="1:8" ht="15"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x14ac:dyDescent="0.2">
      <c r="A16192" s="734">
        <v>45148</v>
      </c>
      <c r="B16192" s="41" t="s">
        <v>10144</v>
      </c>
      <c r="C16192" s="63" t="s">
        <v>1230</v>
      </c>
      <c r="D16192" s="108" t="s">
        <v>10738</v>
      </c>
      <c r="E16192" s="126">
        <v>17360</v>
      </c>
      <c r="F16192" s="58"/>
      <c r="G16192" s="58">
        <f t="shared" si="259"/>
        <v>-17360</v>
      </c>
      <c r="H16192" s="705" t="s">
        <v>10628</v>
      </c>
    </row>
    <row r="16193" spans="1:8" ht="15" x14ac:dyDescent="0.2">
      <c r="A16193" s="734">
        <v>45149</v>
      </c>
      <c r="B16193" s="41" t="s">
        <v>3946</v>
      </c>
      <c r="C16193" s="63" t="s">
        <v>3033</v>
      </c>
      <c r="D16193" s="108" t="s">
        <v>370</v>
      </c>
      <c r="E16193" s="126">
        <v>20000</v>
      </c>
      <c r="F16193" s="58"/>
      <c r="G16193" s="58">
        <f t="shared" si="259"/>
        <v>-20000</v>
      </c>
      <c r="H16193" s="705" t="s">
        <v>10628</v>
      </c>
    </row>
    <row r="16194" spans="1:8" ht="15" customHeight="1" x14ac:dyDescent="0.2">
      <c r="A16194" s="734">
        <v>45149</v>
      </c>
      <c r="B16194" s="41" t="s">
        <v>9402</v>
      </c>
      <c r="C16194" s="63" t="s">
        <v>5741</v>
      </c>
      <c r="D16194" s="108" t="s">
        <v>370</v>
      </c>
      <c r="E16194" s="126">
        <v>2800</v>
      </c>
      <c r="F16194" s="58"/>
      <c r="G16194" s="58">
        <f t="shared" si="259"/>
        <v>-2800</v>
      </c>
      <c r="H16194" s="705" t="s">
        <v>10628</v>
      </c>
    </row>
    <row r="16195" spans="1:8" ht="15" customHeight="1" x14ac:dyDescent="0.2">
      <c r="A16195" s="734">
        <v>45149</v>
      </c>
      <c r="B16195" s="41" t="s">
        <v>8559</v>
      </c>
      <c r="C16195" s="63" t="s">
        <v>63</v>
      </c>
      <c r="D16195" s="108" t="s">
        <v>10739</v>
      </c>
      <c r="E16195" s="126">
        <v>6000</v>
      </c>
      <c r="F16195" s="58"/>
      <c r="G16195" s="58">
        <f t="shared" si="259"/>
        <v>-6000</v>
      </c>
      <c r="H16195" s="705" t="s">
        <v>10628</v>
      </c>
    </row>
    <row r="16196" spans="1:8" ht="15" x14ac:dyDescent="0.2">
      <c r="A16196" s="734">
        <v>45149</v>
      </c>
      <c r="B16196" s="41" t="s">
        <v>8876</v>
      </c>
      <c r="C16196" s="63" t="s">
        <v>286</v>
      </c>
      <c r="D16196" s="108" t="s">
        <v>8163</v>
      </c>
      <c r="E16196" s="126">
        <v>200</v>
      </c>
      <c r="F16196" s="58"/>
      <c r="G16196" s="58">
        <f t="shared" si="259"/>
        <v>-200</v>
      </c>
      <c r="H16196" s="705" t="s">
        <v>10628</v>
      </c>
    </row>
    <row r="16197" spans="1:8" ht="15" x14ac:dyDescent="0.2">
      <c r="A16197" s="734">
        <v>45149</v>
      </c>
      <c r="B16197" s="41" t="s">
        <v>9402</v>
      </c>
      <c r="C16197" s="63" t="s">
        <v>5741</v>
      </c>
      <c r="D16197" s="108" t="s">
        <v>370</v>
      </c>
      <c r="E16197" s="126">
        <v>600</v>
      </c>
      <c r="F16197" s="58"/>
      <c r="G16197" s="58">
        <f t="shared" si="259"/>
        <v>-600</v>
      </c>
      <c r="H16197" s="705" t="s">
        <v>10628</v>
      </c>
    </row>
    <row r="16198" spans="1:8" ht="15" customHeight="1" x14ac:dyDescent="0.2">
      <c r="A16198" s="734">
        <v>45150</v>
      </c>
      <c r="B16198" s="41" t="s">
        <v>103</v>
      </c>
      <c r="C16198" s="63" t="s">
        <v>103</v>
      </c>
      <c r="D16198" s="108" t="s">
        <v>10211</v>
      </c>
      <c r="E16198" s="126">
        <v>3000</v>
      </c>
      <c r="F16198" s="58"/>
      <c r="G16198" s="58">
        <f t="shared" si="259"/>
        <v>-3000</v>
      </c>
      <c r="H16198" s="705" t="s">
        <v>10628</v>
      </c>
    </row>
    <row r="16199" spans="1:8" ht="15" x14ac:dyDescent="0.2">
      <c r="A16199" s="734">
        <v>45150</v>
      </c>
      <c r="B16199" s="41" t="s">
        <v>10379</v>
      </c>
      <c r="C16199" s="63" t="s">
        <v>5741</v>
      </c>
      <c r="D16199" s="108" t="s">
        <v>370</v>
      </c>
      <c r="E16199" s="126">
        <v>300</v>
      </c>
      <c r="F16199" s="58"/>
      <c r="G16199" s="58">
        <f t="shared" si="259"/>
        <v>-300</v>
      </c>
      <c r="H16199" s="705" t="s">
        <v>10628</v>
      </c>
    </row>
    <row r="16200" spans="1:8" ht="15" x14ac:dyDescent="0.2">
      <c r="A16200" s="734">
        <v>45150</v>
      </c>
      <c r="B16200" s="41" t="s">
        <v>10296</v>
      </c>
      <c r="C16200" s="63" t="s">
        <v>5387</v>
      </c>
      <c r="D16200" s="108" t="s">
        <v>10742</v>
      </c>
      <c r="E16200" s="126">
        <v>2000</v>
      </c>
      <c r="F16200" s="58"/>
      <c r="G16200" s="58">
        <f t="shared" si="259"/>
        <v>-2000</v>
      </c>
      <c r="H16200" s="705" t="s">
        <v>10628</v>
      </c>
    </row>
    <row r="16201" spans="1:8" ht="15" x14ac:dyDescent="0.2">
      <c r="A16201" s="734">
        <v>45150</v>
      </c>
      <c r="B16201" s="41" t="s">
        <v>9356</v>
      </c>
      <c r="C16201" s="63" t="s">
        <v>392</v>
      </c>
      <c r="D16201" s="108" t="s">
        <v>10743</v>
      </c>
      <c r="E16201" s="126">
        <v>12200</v>
      </c>
      <c r="F16201" s="58"/>
      <c r="G16201" s="58">
        <f t="shared" si="259"/>
        <v>-12200</v>
      </c>
      <c r="H16201" s="705" t="s">
        <v>10628</v>
      </c>
    </row>
    <row r="16202" spans="1:8" ht="15" x14ac:dyDescent="0.2">
      <c r="A16202" s="734">
        <v>45150</v>
      </c>
      <c r="B16202" s="41" t="s">
        <v>9769</v>
      </c>
      <c r="C16202" s="63" t="s">
        <v>1509</v>
      </c>
      <c r="D16202" s="108" t="s">
        <v>10219</v>
      </c>
      <c r="E16202" s="126">
        <v>250000</v>
      </c>
      <c r="F16202" s="58"/>
      <c r="G16202" s="58">
        <f t="shared" si="259"/>
        <v>-250000</v>
      </c>
      <c r="H16202" s="705" t="s">
        <v>10628</v>
      </c>
    </row>
    <row r="16203" spans="1:8" ht="15" x14ac:dyDescent="0.2">
      <c r="A16203" s="734">
        <v>45150</v>
      </c>
      <c r="B16203" s="41" t="s">
        <v>10296</v>
      </c>
      <c r="C16203" s="63" t="s">
        <v>392</v>
      </c>
      <c r="D16203" s="108" t="s">
        <v>4309</v>
      </c>
      <c r="E16203" s="126">
        <v>1500</v>
      </c>
      <c r="F16203" s="58"/>
      <c r="G16203" s="58">
        <f t="shared" si="259"/>
        <v>-1500</v>
      </c>
      <c r="H16203" s="705" t="s">
        <v>10628</v>
      </c>
    </row>
    <row r="16204" spans="1:8" ht="15" customHeight="1" x14ac:dyDescent="0.2">
      <c r="A16204" s="734">
        <v>45150</v>
      </c>
      <c r="B16204" s="41" t="s">
        <v>10379</v>
      </c>
      <c r="C16204" s="63" t="s">
        <v>3145</v>
      </c>
      <c r="D16204" s="108" t="s">
        <v>9414</v>
      </c>
      <c r="E16204" s="126">
        <v>5470</v>
      </c>
      <c r="F16204" s="58"/>
      <c r="G16204" s="58">
        <f t="shared" si="259"/>
        <v>-5470</v>
      </c>
      <c r="H16204" s="705" t="s">
        <v>10628</v>
      </c>
    </row>
    <row r="16205" spans="1:8" ht="15" customHeight="1" x14ac:dyDescent="0.2">
      <c r="A16205" s="734">
        <v>45150</v>
      </c>
      <c r="B16205" s="41" t="s">
        <v>10296</v>
      </c>
      <c r="C16205" s="63" t="s">
        <v>3145</v>
      </c>
      <c r="D16205" s="108" t="s">
        <v>10755</v>
      </c>
      <c r="E16205" s="126">
        <v>19300</v>
      </c>
      <c r="F16205" s="58"/>
      <c r="G16205" s="58">
        <f t="shared" si="259"/>
        <v>-19300</v>
      </c>
      <c r="H16205" s="705" t="s">
        <v>10628</v>
      </c>
    </row>
    <row r="16206" spans="1:8" ht="15" customHeight="1" x14ac:dyDescent="0.2">
      <c r="A16206" s="734">
        <v>45150</v>
      </c>
      <c r="B16206" s="41" t="s">
        <v>10379</v>
      </c>
      <c r="C16206" s="63" t="s">
        <v>3145</v>
      </c>
      <c r="D16206" s="108" t="s">
        <v>10756</v>
      </c>
      <c r="E16206" s="126">
        <v>13000</v>
      </c>
      <c r="F16206" s="58"/>
      <c r="G16206" s="58">
        <f t="shared" si="259"/>
        <v>-13000</v>
      </c>
      <c r="H16206" s="705" t="s">
        <v>10628</v>
      </c>
    </row>
    <row r="16207" spans="1:8" ht="15" customHeight="1" x14ac:dyDescent="0.2">
      <c r="A16207" s="734">
        <v>45150</v>
      </c>
      <c r="B16207" s="41" t="s">
        <v>10296</v>
      </c>
      <c r="C16207" s="551" t="s">
        <v>3145</v>
      </c>
      <c r="D16207" s="893" t="s">
        <v>10759</v>
      </c>
      <c r="E16207" s="552">
        <v>6167</v>
      </c>
      <c r="F16207" s="58"/>
      <c r="G16207" s="58">
        <f t="shared" si="259"/>
        <v>-6167</v>
      </c>
      <c r="H16207" s="705" t="s">
        <v>10628</v>
      </c>
    </row>
    <row r="16208" spans="1:8" ht="15" customHeight="1" x14ac:dyDescent="0.2">
      <c r="A16208" s="734">
        <v>45150</v>
      </c>
      <c r="B16208" s="41" t="s">
        <v>10232</v>
      </c>
      <c r="C16208" s="551" t="s">
        <v>3145</v>
      </c>
      <c r="D16208" s="893" t="s">
        <v>10759</v>
      </c>
      <c r="E16208" s="552">
        <v>6167</v>
      </c>
      <c r="F16208" s="58"/>
      <c r="G16208" s="58">
        <f t="shared" si="259"/>
        <v>-6167</v>
      </c>
      <c r="H16208" s="705" t="s">
        <v>10628</v>
      </c>
    </row>
    <row r="16209" spans="1:8" ht="15" customHeight="1" x14ac:dyDescent="0.2">
      <c r="A16209" s="734">
        <v>45150</v>
      </c>
      <c r="B16209" s="41" t="s">
        <v>10379</v>
      </c>
      <c r="C16209" s="551" t="s">
        <v>3145</v>
      </c>
      <c r="D16209" s="893" t="s">
        <v>10759</v>
      </c>
      <c r="E16209" s="552">
        <v>6167</v>
      </c>
      <c r="F16209" s="58"/>
      <c r="G16209" s="58">
        <f t="shared" si="259"/>
        <v>-6167</v>
      </c>
      <c r="H16209" s="705" t="s">
        <v>10628</v>
      </c>
    </row>
    <row r="16210" spans="1:8" ht="15" customHeight="1" x14ac:dyDescent="0.2">
      <c r="A16210" s="734">
        <v>45150</v>
      </c>
      <c r="B16210" s="41" t="s">
        <v>10296</v>
      </c>
      <c r="C16210" s="670" t="s">
        <v>3145</v>
      </c>
      <c r="D16210" s="913" t="s">
        <v>10760</v>
      </c>
      <c r="E16210" s="672">
        <v>14673</v>
      </c>
      <c r="F16210" s="58"/>
      <c r="G16210" s="58">
        <f t="shared" si="259"/>
        <v>-14673</v>
      </c>
      <c r="H16210" s="705" t="s">
        <v>10628</v>
      </c>
    </row>
    <row r="16211" spans="1:8" ht="15" customHeight="1" x14ac:dyDescent="0.2">
      <c r="A16211" s="734">
        <v>45150</v>
      </c>
      <c r="B16211" s="41" t="s">
        <v>10232</v>
      </c>
      <c r="C16211" s="670" t="s">
        <v>3145</v>
      </c>
      <c r="D16211" s="913" t="s">
        <v>10760</v>
      </c>
      <c r="E16211" s="672">
        <v>14673</v>
      </c>
      <c r="F16211" s="58"/>
      <c r="G16211" s="58">
        <f t="shared" si="259"/>
        <v>-14673</v>
      </c>
      <c r="H16211" s="705" t="s">
        <v>10628</v>
      </c>
    </row>
    <row r="16212" spans="1:8" ht="15" customHeight="1" x14ac:dyDescent="0.2">
      <c r="A16212" s="734">
        <v>45150</v>
      </c>
      <c r="B16212" s="41" t="s">
        <v>10379</v>
      </c>
      <c r="C16212" s="670" t="s">
        <v>3145</v>
      </c>
      <c r="D16212" s="913" t="s">
        <v>10760</v>
      </c>
      <c r="E16212" s="672">
        <v>14673</v>
      </c>
      <c r="F16212" s="58"/>
      <c r="G16212" s="58">
        <f t="shared" si="259"/>
        <v>-14673</v>
      </c>
      <c r="H16212" s="705" t="s">
        <v>10628</v>
      </c>
    </row>
    <row r="16213" spans="1:8" ht="15" customHeight="1" x14ac:dyDescent="0.2">
      <c r="A16213" s="734">
        <v>45150</v>
      </c>
      <c r="B16213" s="41" t="s">
        <v>10296</v>
      </c>
      <c r="C16213" s="551" t="s">
        <v>3145</v>
      </c>
      <c r="D16213" s="893" t="s">
        <v>10761</v>
      </c>
      <c r="E16213" s="552">
        <v>14167</v>
      </c>
      <c r="F16213" s="58"/>
      <c r="G16213" s="58">
        <f t="shared" si="259"/>
        <v>-14167</v>
      </c>
      <c r="H16213" s="705" t="s">
        <v>10628</v>
      </c>
    </row>
    <row r="16214" spans="1:8" ht="15" customHeight="1" x14ac:dyDescent="0.2">
      <c r="A16214" s="734">
        <v>45150</v>
      </c>
      <c r="B16214" s="41" t="s">
        <v>10232</v>
      </c>
      <c r="C16214" s="551" t="s">
        <v>3145</v>
      </c>
      <c r="D16214" s="893" t="s">
        <v>10761</v>
      </c>
      <c r="E16214" s="552">
        <v>14167</v>
      </c>
      <c r="F16214" s="58"/>
      <c r="G16214" s="58">
        <f t="shared" si="259"/>
        <v>-14167</v>
      </c>
      <c r="H16214" s="705" t="s">
        <v>10628</v>
      </c>
    </row>
    <row r="16215" spans="1:8" ht="15" customHeight="1" x14ac:dyDescent="0.2">
      <c r="A16215" s="734">
        <v>45150</v>
      </c>
      <c r="B16215" s="41" t="s">
        <v>10379</v>
      </c>
      <c r="C16215" s="551" t="s">
        <v>3145</v>
      </c>
      <c r="D16215" s="893" t="s">
        <v>10761</v>
      </c>
      <c r="E16215" s="552">
        <v>14167</v>
      </c>
      <c r="F16215" s="58"/>
      <c r="G16215" s="58">
        <f t="shared" si="259"/>
        <v>-14167</v>
      </c>
      <c r="H16215" s="705" t="s">
        <v>10628</v>
      </c>
    </row>
    <row r="16216" spans="1:8" ht="15" customHeight="1" x14ac:dyDescent="0.2">
      <c r="A16216" s="734">
        <v>45150</v>
      </c>
      <c r="B16216" s="41" t="s">
        <v>10296</v>
      </c>
      <c r="C16216" s="63" t="s">
        <v>8792</v>
      </c>
      <c r="D16216" s="108" t="s">
        <v>10758</v>
      </c>
      <c r="E16216" s="126">
        <v>60000</v>
      </c>
      <c r="F16216" s="58"/>
      <c r="G16216" s="58">
        <f t="shared" si="259"/>
        <v>-60000</v>
      </c>
      <c r="H16216" s="705" t="s">
        <v>10628</v>
      </c>
    </row>
    <row r="16217" spans="1:8" ht="15" x14ac:dyDescent="0.2">
      <c r="A16217" s="734">
        <v>45150</v>
      </c>
      <c r="B16217" s="41" t="s">
        <v>9402</v>
      </c>
      <c r="C16217" s="63" t="s">
        <v>359</v>
      </c>
      <c r="D16217" s="108" t="s">
        <v>10757</v>
      </c>
      <c r="E16217" s="126">
        <v>18000</v>
      </c>
      <c r="F16217" s="58"/>
      <c r="G16217" s="58">
        <f t="shared" si="259"/>
        <v>-18000</v>
      </c>
      <c r="H16217" s="705" t="s">
        <v>10628</v>
      </c>
    </row>
    <row r="16218" spans="1:8" ht="15" x14ac:dyDescent="0.2">
      <c r="A16218" s="734">
        <v>45150</v>
      </c>
      <c r="B16218" s="41" t="s">
        <v>2933</v>
      </c>
      <c r="C16218" s="63" t="s">
        <v>392</v>
      </c>
      <c r="D16218" s="108" t="s">
        <v>6486</v>
      </c>
      <c r="E16218" s="126">
        <v>3390</v>
      </c>
      <c r="F16218" s="58"/>
      <c r="G16218" s="58">
        <f t="shared" si="259"/>
        <v>-3390</v>
      </c>
      <c r="H16218" s="705" t="s">
        <v>10628</v>
      </c>
    </row>
    <row r="16219" spans="1:8" ht="15" x14ac:dyDescent="0.2">
      <c r="A16219" s="734">
        <v>45150</v>
      </c>
      <c r="B16219" s="41" t="s">
        <v>10379</v>
      </c>
      <c r="C16219" s="63" t="s">
        <v>10236</v>
      </c>
      <c r="D16219" s="108" t="s">
        <v>10237</v>
      </c>
      <c r="E16219" s="126">
        <v>36104</v>
      </c>
      <c r="F16219" s="58"/>
      <c r="G16219" s="58">
        <f t="shared" si="259"/>
        <v>-36104</v>
      </c>
      <c r="H16219" s="705" t="s">
        <v>10628</v>
      </c>
    </row>
    <row r="16220" spans="1:8" ht="15" x14ac:dyDescent="0.2">
      <c r="A16220" s="734">
        <v>45153</v>
      </c>
      <c r="B16220" s="41" t="s">
        <v>9661</v>
      </c>
      <c r="C16220" s="63" t="s">
        <v>3446</v>
      </c>
      <c r="D16220" s="108" t="s">
        <v>9525</v>
      </c>
      <c r="E16220" s="126">
        <v>30000</v>
      </c>
      <c r="F16220" s="58"/>
      <c r="G16220" s="58">
        <f t="shared" si="259"/>
        <v>-30000</v>
      </c>
      <c r="H16220" s="705" t="s">
        <v>10628</v>
      </c>
    </row>
    <row r="16221" spans="1:8" ht="15" x14ac:dyDescent="0.2">
      <c r="A16221" s="734">
        <v>45153</v>
      </c>
      <c r="B16221" s="41" t="s">
        <v>10379</v>
      </c>
      <c r="C16221" s="63" t="s">
        <v>3446</v>
      </c>
      <c r="D16221" s="108" t="s">
        <v>9525</v>
      </c>
      <c r="E16221" s="126">
        <v>30000</v>
      </c>
      <c r="F16221" s="58"/>
      <c r="G16221" s="58">
        <f t="shared" si="259"/>
        <v>-30000</v>
      </c>
      <c r="H16221" s="705" t="s">
        <v>10628</v>
      </c>
    </row>
    <row r="16222" spans="1:8" ht="15" x14ac:dyDescent="0.2">
      <c r="A16222" s="734">
        <v>45153</v>
      </c>
      <c r="B16222" s="41" t="s">
        <v>10296</v>
      </c>
      <c r="C16222" s="63" t="s">
        <v>286</v>
      </c>
      <c r="D16222" s="108" t="s">
        <v>10764</v>
      </c>
      <c r="E16222" s="126">
        <v>1400</v>
      </c>
      <c r="F16222" s="58"/>
      <c r="G16222" s="58">
        <f t="shared" si="259"/>
        <v>-1400</v>
      </c>
      <c r="H16222" s="705" t="s">
        <v>10628</v>
      </c>
    </row>
    <row r="16223" spans="1:8" ht="15" x14ac:dyDescent="0.2">
      <c r="A16223" s="734">
        <v>45153</v>
      </c>
      <c r="B16223" s="41" t="s">
        <v>10296</v>
      </c>
      <c r="C16223" s="63" t="s">
        <v>5741</v>
      </c>
      <c r="D16223" s="108" t="s">
        <v>10762</v>
      </c>
      <c r="E16223" s="126">
        <v>4000</v>
      </c>
      <c r="F16223" s="58"/>
      <c r="G16223" s="58">
        <f t="shared" si="259"/>
        <v>-4000</v>
      </c>
      <c r="H16223" s="705" t="s">
        <v>10628</v>
      </c>
    </row>
    <row r="16224" spans="1:8" ht="15" x14ac:dyDescent="0.2">
      <c r="A16224" s="734">
        <v>45153</v>
      </c>
      <c r="B16224" s="41" t="s">
        <v>10379</v>
      </c>
      <c r="C16224" s="63" t="s">
        <v>3145</v>
      </c>
      <c r="D16224" s="108" t="s">
        <v>10763</v>
      </c>
      <c r="E16224" s="126">
        <v>16050</v>
      </c>
      <c r="F16224" s="58"/>
      <c r="G16224" s="58">
        <f t="shared" si="259"/>
        <v>-16050</v>
      </c>
      <c r="H16224" s="705" t="s">
        <v>10628</v>
      </c>
    </row>
    <row r="16225" spans="1:8" ht="15" x14ac:dyDescent="0.2">
      <c r="A16225" s="734">
        <v>45153</v>
      </c>
      <c r="B16225" s="41" t="s">
        <v>9507</v>
      </c>
      <c r="C16225" s="63" t="s">
        <v>6967</v>
      </c>
      <c r="D16225" s="108" t="s">
        <v>10765</v>
      </c>
      <c r="E16225" s="126">
        <v>5000</v>
      </c>
      <c r="F16225" s="58"/>
      <c r="G16225" s="58">
        <f t="shared" si="259"/>
        <v>-5000</v>
      </c>
      <c r="H16225" s="705" t="s">
        <v>10628</v>
      </c>
    </row>
    <row r="16226" spans="1:8" ht="15" x14ac:dyDescent="0.2">
      <c r="A16226" s="734">
        <v>45153</v>
      </c>
      <c r="B16226" s="63" t="s">
        <v>25</v>
      </c>
      <c r="C16226" s="63" t="s">
        <v>4065</v>
      </c>
      <c r="D16226" s="108" t="s">
        <v>10766</v>
      </c>
      <c r="E16226" s="126">
        <v>2750</v>
      </c>
      <c r="F16226" s="58"/>
      <c r="G16226" s="58">
        <f t="shared" si="259"/>
        <v>-2750</v>
      </c>
      <c r="H16226" s="705" t="s">
        <v>10628</v>
      </c>
    </row>
    <row r="16227" spans="1:8" ht="15" x14ac:dyDescent="0.2">
      <c r="A16227" s="734">
        <v>45153</v>
      </c>
      <c r="B16227" s="41" t="s">
        <v>16</v>
      </c>
      <c r="C16227" s="63" t="s">
        <v>103</v>
      </c>
      <c r="D16227" s="108" t="s">
        <v>10211</v>
      </c>
      <c r="E16227" s="126">
        <v>3500</v>
      </c>
      <c r="F16227" s="58"/>
      <c r="G16227" s="58">
        <f t="shared" si="259"/>
        <v>-3500</v>
      </c>
      <c r="H16227" s="705" t="s">
        <v>10628</v>
      </c>
    </row>
    <row r="16228" spans="1:8" ht="15" x14ac:dyDescent="0.2">
      <c r="A16228" s="734">
        <v>45153</v>
      </c>
      <c r="B16228" s="41" t="s">
        <v>10379</v>
      </c>
      <c r="C16228" s="63" t="s">
        <v>5741</v>
      </c>
      <c r="D16228" s="108" t="s">
        <v>370</v>
      </c>
      <c r="E16228" s="126">
        <v>1000</v>
      </c>
      <c r="F16228" s="58"/>
      <c r="G16228" s="58">
        <f t="shared" si="259"/>
        <v>-1000</v>
      </c>
      <c r="H16228" s="705" t="s">
        <v>10628</v>
      </c>
    </row>
    <row r="16229" spans="1:8" ht="15" x14ac:dyDescent="0.2">
      <c r="A16229" s="734">
        <v>45153</v>
      </c>
      <c r="B16229" s="41" t="s">
        <v>9402</v>
      </c>
      <c r="C16229" s="63" t="s">
        <v>5741</v>
      </c>
      <c r="D16229" s="108" t="s">
        <v>370</v>
      </c>
      <c r="E16229" s="126">
        <v>600</v>
      </c>
      <c r="F16229" s="58"/>
      <c r="G16229" s="58">
        <f t="shared" si="259"/>
        <v>-600</v>
      </c>
      <c r="H16229" s="705" t="s">
        <v>10628</v>
      </c>
    </row>
    <row r="16230" spans="1:8" ht="15" x14ac:dyDescent="0.2">
      <c r="A16230" s="734">
        <v>45153</v>
      </c>
      <c r="B16230" s="41" t="s">
        <v>10296</v>
      </c>
      <c r="C16230" s="63" t="s">
        <v>5741</v>
      </c>
      <c r="D16230" s="108" t="s">
        <v>9705</v>
      </c>
      <c r="E16230" s="126">
        <v>1200</v>
      </c>
      <c r="F16230" s="58"/>
      <c r="G16230" s="58">
        <f t="shared" si="259"/>
        <v>-1200</v>
      </c>
      <c r="H16230" s="705" t="s">
        <v>10628</v>
      </c>
    </row>
    <row r="16231" spans="1:8" ht="15" x14ac:dyDescent="0.2">
      <c r="A16231" s="734">
        <v>45153</v>
      </c>
      <c r="B16231" s="41" t="s">
        <v>10379</v>
      </c>
      <c r="C16231" s="63" t="s">
        <v>3145</v>
      </c>
      <c r="D16231" s="108" t="s">
        <v>2272</v>
      </c>
      <c r="E16231" s="126">
        <v>12776</v>
      </c>
      <c r="F16231" s="58"/>
      <c r="G16231" s="58">
        <f t="shared" si="259"/>
        <v>-12776</v>
      </c>
      <c r="H16231" s="705" t="s">
        <v>10628</v>
      </c>
    </row>
    <row r="16232" spans="1:8" ht="24" x14ac:dyDescent="0.2">
      <c r="A16232" s="734">
        <v>45154</v>
      </c>
      <c r="B16232" s="63" t="s">
        <v>10232</v>
      </c>
      <c r="C16232" s="551" t="s">
        <v>3145</v>
      </c>
      <c r="D16232" s="740" t="s">
        <v>10754</v>
      </c>
      <c r="E16232" s="552">
        <v>27800</v>
      </c>
      <c r="F16232" s="58"/>
      <c r="G16232" s="58">
        <f t="shared" si="259"/>
        <v>-27800</v>
      </c>
      <c r="H16232" s="705" t="s">
        <v>10628</v>
      </c>
    </row>
    <row r="16233" spans="1:8" ht="24" x14ac:dyDescent="0.2">
      <c r="A16233" s="734">
        <v>45154</v>
      </c>
      <c r="B16233" s="63" t="s">
        <v>9356</v>
      </c>
      <c r="C16233" s="551" t="s">
        <v>3145</v>
      </c>
      <c r="D16233" s="740" t="s">
        <v>10754</v>
      </c>
      <c r="E16233" s="552">
        <v>27800</v>
      </c>
      <c r="F16233" s="58"/>
      <c r="G16233" s="58">
        <f t="shared" si="259"/>
        <v>-27800</v>
      </c>
      <c r="H16233" s="705" t="s">
        <v>10628</v>
      </c>
    </row>
    <row r="16234" spans="1:8" ht="24" x14ac:dyDescent="0.2">
      <c r="A16234" s="734">
        <v>45154</v>
      </c>
      <c r="B16234" s="63" t="s">
        <v>9402</v>
      </c>
      <c r="C16234" s="551" t="s">
        <v>3145</v>
      </c>
      <c r="D16234" s="740" t="s">
        <v>10754</v>
      </c>
      <c r="E16234" s="552">
        <v>27800</v>
      </c>
      <c r="F16234" s="58"/>
      <c r="G16234" s="58">
        <f t="shared" si="259"/>
        <v>-27800</v>
      </c>
      <c r="H16234" s="705" t="s">
        <v>10628</v>
      </c>
    </row>
    <row r="16235" spans="1:8" ht="24" x14ac:dyDescent="0.2">
      <c r="A16235" s="734">
        <v>45154</v>
      </c>
      <c r="B16235" s="63" t="s">
        <v>10144</v>
      </c>
      <c r="C16235" s="551" t="s">
        <v>3145</v>
      </c>
      <c r="D16235" s="740" t="s">
        <v>10754</v>
      </c>
      <c r="E16235" s="552">
        <v>27800</v>
      </c>
      <c r="F16235" s="58"/>
      <c r="G16235" s="58">
        <f t="shared" si="259"/>
        <v>-27800</v>
      </c>
      <c r="H16235" s="705" t="s">
        <v>10628</v>
      </c>
    </row>
    <row r="16236" spans="1:8" ht="24" x14ac:dyDescent="0.2">
      <c r="A16236" s="734">
        <v>45154</v>
      </c>
      <c r="B16236" s="63" t="s">
        <v>10296</v>
      </c>
      <c r="C16236" s="551" t="s">
        <v>3145</v>
      </c>
      <c r="D16236" s="740" t="s">
        <v>10754</v>
      </c>
      <c r="E16236" s="552">
        <v>27800</v>
      </c>
      <c r="F16236" s="58"/>
      <c r="G16236" s="58">
        <f t="shared" si="259"/>
        <v>-27800</v>
      </c>
      <c r="H16236" s="705" t="s">
        <v>10628</v>
      </c>
    </row>
    <row r="16237" spans="1:8" ht="15" x14ac:dyDescent="0.2">
      <c r="A16237" s="734">
        <v>45154</v>
      </c>
      <c r="B16237" s="41" t="s">
        <v>10379</v>
      </c>
      <c r="C16237" s="63" t="s">
        <v>8071</v>
      </c>
      <c r="D16237" s="108" t="s">
        <v>10767</v>
      </c>
      <c r="E16237" s="126">
        <v>100000</v>
      </c>
      <c r="F16237" s="58"/>
      <c r="G16237" s="58">
        <f t="shared" si="259"/>
        <v>-100000</v>
      </c>
      <c r="H16237" s="705" t="s">
        <v>10628</v>
      </c>
    </row>
    <row r="16238" spans="1:8" ht="15" x14ac:dyDescent="0.2">
      <c r="A16238" s="734">
        <v>45154</v>
      </c>
      <c r="B16238" s="41" t="s">
        <v>7807</v>
      </c>
      <c r="C16238" s="63" t="s">
        <v>10768</v>
      </c>
      <c r="D16238" s="108" t="s">
        <v>10769</v>
      </c>
      <c r="E16238" s="126">
        <v>205000</v>
      </c>
      <c r="F16238" s="58"/>
      <c r="G16238" s="58">
        <f t="shared" si="259"/>
        <v>-205000</v>
      </c>
      <c r="H16238" s="705" t="s">
        <v>10628</v>
      </c>
    </row>
    <row r="16239" spans="1:8" ht="15" x14ac:dyDescent="0.2">
      <c r="A16239" s="734">
        <v>45154</v>
      </c>
      <c r="B16239" s="41" t="s">
        <v>10242</v>
      </c>
      <c r="C16239" s="670" t="s">
        <v>8394</v>
      </c>
      <c r="D16239" s="913" t="s">
        <v>10770</v>
      </c>
      <c r="E16239" s="672">
        <v>72078</v>
      </c>
      <c r="F16239" s="58"/>
      <c r="G16239" s="58">
        <f t="shared" si="259"/>
        <v>-72078</v>
      </c>
      <c r="H16239" s="705" t="s">
        <v>10628</v>
      </c>
    </row>
    <row r="16240" spans="1:8" ht="15" x14ac:dyDescent="0.2">
      <c r="A16240" s="734">
        <v>45154</v>
      </c>
      <c r="B16240" s="41" t="s">
        <v>9356</v>
      </c>
      <c r="C16240" s="670" t="s">
        <v>8394</v>
      </c>
      <c r="D16240" s="913" t="s">
        <v>10770</v>
      </c>
      <c r="E16240" s="672">
        <v>150000</v>
      </c>
      <c r="F16240" s="58"/>
      <c r="G16240" s="58">
        <f t="shared" si="259"/>
        <v>-150000</v>
      </c>
      <c r="H16240" s="705" t="s">
        <v>10628</v>
      </c>
    </row>
    <row r="16241" spans="1:8" ht="15" x14ac:dyDescent="0.2">
      <c r="A16241" s="734">
        <v>45154</v>
      </c>
      <c r="B16241" s="41" t="s">
        <v>9769</v>
      </c>
      <c r="C16241" s="670" t="s">
        <v>8394</v>
      </c>
      <c r="D16241" s="913" t="s">
        <v>10770</v>
      </c>
      <c r="E16241" s="672">
        <v>372320</v>
      </c>
      <c r="F16241" s="58"/>
      <c r="G16241" s="58">
        <f t="shared" si="259"/>
        <v>-372320</v>
      </c>
      <c r="H16241" s="705" t="s">
        <v>10628</v>
      </c>
    </row>
    <row r="16242" spans="1:8" ht="15" x14ac:dyDescent="0.2">
      <c r="A16242" s="734">
        <v>45154</v>
      </c>
      <c r="B16242" s="41" t="s">
        <v>10144</v>
      </c>
      <c r="C16242" s="670" t="s">
        <v>8394</v>
      </c>
      <c r="D16242" s="913" t="s">
        <v>10770</v>
      </c>
      <c r="E16242" s="672">
        <v>300000</v>
      </c>
      <c r="F16242" s="58"/>
      <c r="G16242" s="58">
        <f t="shared" si="259"/>
        <v>-300000</v>
      </c>
      <c r="H16242" s="705" t="s">
        <v>10628</v>
      </c>
    </row>
    <row r="16243" spans="1:8" ht="15" x14ac:dyDescent="0.2">
      <c r="A16243" s="734">
        <v>45154</v>
      </c>
      <c r="B16243" s="41" t="s">
        <v>10379</v>
      </c>
      <c r="C16243" s="670" t="s">
        <v>8394</v>
      </c>
      <c r="D16243" s="913" t="s">
        <v>10770</v>
      </c>
      <c r="E16243" s="672">
        <v>100000</v>
      </c>
      <c r="F16243" s="58"/>
      <c r="G16243" s="58">
        <f t="shared" si="259"/>
        <v>-100000</v>
      </c>
      <c r="H16243" s="705" t="s">
        <v>10628</v>
      </c>
    </row>
    <row r="16244" spans="1:8" ht="15" x14ac:dyDescent="0.2">
      <c r="A16244" s="734">
        <v>45154</v>
      </c>
      <c r="B16244" s="41" t="s">
        <v>10232</v>
      </c>
      <c r="C16244" s="670" t="s">
        <v>8394</v>
      </c>
      <c r="D16244" s="913" t="s">
        <v>10770</v>
      </c>
      <c r="E16244" s="672">
        <v>5602</v>
      </c>
      <c r="F16244" s="58"/>
      <c r="G16244" s="58">
        <f t="shared" si="259"/>
        <v>-5602</v>
      </c>
      <c r="H16244" s="705" t="s">
        <v>10628</v>
      </c>
    </row>
    <row r="16245" spans="1:8" ht="15" x14ac:dyDescent="0.2">
      <c r="A16245" s="734">
        <v>45154</v>
      </c>
      <c r="B16245" s="41" t="s">
        <v>9967</v>
      </c>
      <c r="C16245" s="63" t="s">
        <v>6852</v>
      </c>
      <c r="D16245" s="108" t="s">
        <v>370</v>
      </c>
      <c r="E16245" s="126">
        <v>6000</v>
      </c>
      <c r="F16245" s="58"/>
      <c r="G16245" s="58">
        <f t="shared" si="259"/>
        <v>-6000</v>
      </c>
      <c r="H16245" s="705" t="s">
        <v>10628</v>
      </c>
    </row>
    <row r="16246" spans="1:8" ht="15" x14ac:dyDescent="0.2">
      <c r="A16246" s="734">
        <v>45154</v>
      </c>
      <c r="B16246" s="41" t="s">
        <v>10379</v>
      </c>
      <c r="C16246" s="63" t="s">
        <v>3145</v>
      </c>
      <c r="D16246" s="108" t="s">
        <v>10824</v>
      </c>
      <c r="E16246" s="126">
        <v>18000</v>
      </c>
      <c r="F16246" s="58"/>
      <c r="G16246" s="58">
        <f t="shared" si="259"/>
        <v>-18000</v>
      </c>
      <c r="H16246" s="705" t="s">
        <v>10628</v>
      </c>
    </row>
    <row r="16247" spans="1:8" ht="15" x14ac:dyDescent="0.2">
      <c r="A16247" s="734">
        <v>45154</v>
      </c>
      <c r="B16247" s="41" t="s">
        <v>10338</v>
      </c>
      <c r="C16247" s="63" t="s">
        <v>3145</v>
      </c>
      <c r="D16247" s="108" t="s">
        <v>10812</v>
      </c>
      <c r="E16247" s="126">
        <v>65000</v>
      </c>
      <c r="F16247" s="58"/>
      <c r="G16247" s="58">
        <f t="shared" si="259"/>
        <v>-65000</v>
      </c>
      <c r="H16247" s="705" t="s">
        <v>10628</v>
      </c>
    </row>
    <row r="16248" spans="1:8" ht="15" x14ac:dyDescent="0.2">
      <c r="A16248" s="734">
        <v>45154</v>
      </c>
      <c r="B16248" s="41" t="s">
        <v>8043</v>
      </c>
      <c r="C16248" s="63" t="s">
        <v>392</v>
      </c>
      <c r="D16248" s="108" t="s">
        <v>5384</v>
      </c>
      <c r="E16248" s="126">
        <v>4000</v>
      </c>
      <c r="F16248" s="58"/>
      <c r="G16248" s="58">
        <f t="shared" si="259"/>
        <v>-4000</v>
      </c>
      <c r="H16248" s="705" t="s">
        <v>10628</v>
      </c>
    </row>
    <row r="16249" spans="1:8" ht="15" x14ac:dyDescent="0.2">
      <c r="A16249" s="734">
        <v>45154</v>
      </c>
      <c r="B16249" s="41" t="s">
        <v>9409</v>
      </c>
      <c r="C16249" s="63" t="s">
        <v>392</v>
      </c>
      <c r="D16249" s="108" t="s">
        <v>5384</v>
      </c>
      <c r="E16249" s="126">
        <v>11800</v>
      </c>
      <c r="F16249" s="58"/>
      <c r="G16249" s="58">
        <f t="shared" si="259"/>
        <v>-11800</v>
      </c>
      <c r="H16249" s="705" t="s">
        <v>10628</v>
      </c>
    </row>
    <row r="16250" spans="1:8" ht="15" x14ac:dyDescent="0.2">
      <c r="A16250" s="734">
        <v>45154</v>
      </c>
      <c r="B16250" s="41" t="s">
        <v>10144</v>
      </c>
      <c r="C16250" s="63" t="s">
        <v>392</v>
      </c>
      <c r="D16250" s="108" t="s">
        <v>5384</v>
      </c>
      <c r="E16250" s="126">
        <v>4250</v>
      </c>
      <c r="F16250" s="58"/>
      <c r="G16250" s="58">
        <f t="shared" si="259"/>
        <v>-4250</v>
      </c>
      <c r="H16250" s="705" t="s">
        <v>10628</v>
      </c>
    </row>
    <row r="16251" spans="1:8" ht="15" x14ac:dyDescent="0.2">
      <c r="A16251" s="734">
        <v>45154</v>
      </c>
      <c r="B16251" s="41" t="s">
        <v>10776</v>
      </c>
      <c r="C16251" s="63" t="s">
        <v>392</v>
      </c>
      <c r="D16251" s="108" t="s">
        <v>5384</v>
      </c>
      <c r="E16251" s="126">
        <v>2000</v>
      </c>
      <c r="F16251" s="58"/>
      <c r="G16251" s="58">
        <f t="shared" si="259"/>
        <v>-2000</v>
      </c>
      <c r="H16251" s="705" t="s">
        <v>10628</v>
      </c>
    </row>
    <row r="16252" spans="1:8" ht="15" x14ac:dyDescent="0.2">
      <c r="A16252" s="734">
        <v>45154</v>
      </c>
      <c r="B16252" s="41" t="s">
        <v>9356</v>
      </c>
      <c r="C16252" s="63" t="s">
        <v>392</v>
      </c>
      <c r="D16252" s="108" t="s">
        <v>5384</v>
      </c>
      <c r="E16252" s="126">
        <v>3000</v>
      </c>
      <c r="F16252" s="58"/>
      <c r="G16252" s="58">
        <f t="shared" si="259"/>
        <v>-3000</v>
      </c>
      <c r="H16252" s="705" t="s">
        <v>10628</v>
      </c>
    </row>
    <row r="16253" spans="1:8" ht="15" x14ac:dyDescent="0.2">
      <c r="A16253" s="734">
        <v>45154</v>
      </c>
      <c r="B16253" s="41" t="s">
        <v>37</v>
      </c>
      <c r="C16253" s="63" t="s">
        <v>392</v>
      </c>
      <c r="D16253" s="108" t="s">
        <v>5384</v>
      </c>
      <c r="E16253" s="126">
        <v>4000</v>
      </c>
      <c r="F16253" s="58"/>
      <c r="G16253" s="58">
        <f t="shared" si="259"/>
        <v>-4000</v>
      </c>
      <c r="H16253" s="705" t="s">
        <v>10628</v>
      </c>
    </row>
    <row r="16254" spans="1:8" ht="15" x14ac:dyDescent="0.2">
      <c r="A16254" s="734">
        <v>45154</v>
      </c>
      <c r="B16254" s="41" t="s">
        <v>9409</v>
      </c>
      <c r="C16254" s="63" t="s">
        <v>392</v>
      </c>
      <c r="D16254" s="108" t="s">
        <v>5384</v>
      </c>
      <c r="E16254" s="126">
        <v>4000</v>
      </c>
      <c r="F16254" s="58"/>
      <c r="G16254" s="58">
        <f t="shared" si="259"/>
        <v>-4000</v>
      </c>
      <c r="H16254" s="705" t="s">
        <v>10628</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x14ac:dyDescent="0.2">
      <c r="A16256" s="734">
        <v>45154</v>
      </c>
      <c r="B16256" s="41" t="s">
        <v>9769</v>
      </c>
      <c r="C16256" s="63" t="s">
        <v>392</v>
      </c>
      <c r="D16256" s="108" t="s">
        <v>5384</v>
      </c>
      <c r="E16256" s="126">
        <v>7000</v>
      </c>
      <c r="F16256" s="58"/>
      <c r="G16256" s="58">
        <f t="shared" si="260"/>
        <v>-7000</v>
      </c>
      <c r="H16256" s="705" t="s">
        <v>10628</v>
      </c>
    </row>
    <row r="16257" spans="1:8" ht="15" x14ac:dyDescent="0.2">
      <c r="A16257" s="734">
        <v>45154</v>
      </c>
      <c r="B16257" s="41" t="s">
        <v>7807</v>
      </c>
      <c r="C16257" s="63" t="s">
        <v>6852</v>
      </c>
      <c r="D16257" s="108" t="s">
        <v>10777</v>
      </c>
      <c r="E16257" s="126">
        <v>5000</v>
      </c>
      <c r="F16257" s="58"/>
      <c r="G16257" s="58">
        <f t="shared" si="260"/>
        <v>-5000</v>
      </c>
      <c r="H16257" s="705" t="s">
        <v>10628</v>
      </c>
    </row>
    <row r="16258" spans="1:8" ht="15" customHeight="1" x14ac:dyDescent="0.2">
      <c r="A16258" s="734">
        <v>45154</v>
      </c>
      <c r="B16258" s="41" t="s">
        <v>10379</v>
      </c>
      <c r="C16258" s="63" t="s">
        <v>3145</v>
      </c>
      <c r="D16258" s="108" t="s">
        <v>6942</v>
      </c>
      <c r="E16258" s="126">
        <v>17540</v>
      </c>
      <c r="F16258" s="58"/>
      <c r="G16258" s="58">
        <f t="shared" si="260"/>
        <v>-17540</v>
      </c>
      <c r="H16258" s="705" t="s">
        <v>10628</v>
      </c>
    </row>
    <row r="16259" spans="1:8" ht="15" x14ac:dyDescent="0.2">
      <c r="A16259" s="734">
        <v>45154</v>
      </c>
      <c r="B16259" s="41" t="s">
        <v>9409</v>
      </c>
      <c r="C16259" s="63" t="s">
        <v>3145</v>
      </c>
      <c r="D16259" s="108" t="s">
        <v>4450</v>
      </c>
      <c r="E16259" s="126">
        <v>49205</v>
      </c>
      <c r="F16259" s="58"/>
      <c r="G16259" s="58">
        <f t="shared" si="260"/>
        <v>-49205</v>
      </c>
      <c r="H16259" s="705" t="s">
        <v>10628</v>
      </c>
    </row>
    <row r="16260" spans="1:8" ht="15" x14ac:dyDescent="0.2">
      <c r="A16260" s="734">
        <v>45154</v>
      </c>
      <c r="B16260" s="41" t="s">
        <v>10379</v>
      </c>
      <c r="C16260" s="63" t="s">
        <v>5741</v>
      </c>
      <c r="D16260" s="108" t="s">
        <v>10337</v>
      </c>
      <c r="E16260" s="126">
        <v>300</v>
      </c>
      <c r="F16260" s="58"/>
      <c r="G16260" s="58">
        <f t="shared" si="260"/>
        <v>-300</v>
      </c>
      <c r="H16260" s="705" t="s">
        <v>10628</v>
      </c>
    </row>
    <row r="16261" spans="1:8" ht="15" x14ac:dyDescent="0.2">
      <c r="A16261" s="734">
        <v>45154</v>
      </c>
      <c r="B16261" s="41" t="s">
        <v>10379</v>
      </c>
      <c r="C16261" s="63" t="s">
        <v>5741</v>
      </c>
      <c r="D16261" s="108" t="s">
        <v>370</v>
      </c>
      <c r="E16261" s="126">
        <v>2000</v>
      </c>
      <c r="F16261" s="58"/>
      <c r="G16261" s="58">
        <f t="shared" si="260"/>
        <v>-2000</v>
      </c>
      <c r="H16261" s="705" t="s">
        <v>10628</v>
      </c>
    </row>
    <row r="16262" spans="1:8" ht="15" x14ac:dyDescent="0.2">
      <c r="A16262" s="734">
        <v>45154</v>
      </c>
      <c r="B16262" s="41" t="s">
        <v>10576</v>
      </c>
      <c r="C16262" s="63" t="s">
        <v>8372</v>
      </c>
      <c r="D16262" s="108" t="s">
        <v>9420</v>
      </c>
      <c r="E16262" s="126">
        <v>2600</v>
      </c>
      <c r="F16262" s="58"/>
      <c r="G16262" s="58">
        <f t="shared" si="260"/>
        <v>-2600</v>
      </c>
      <c r="H16262" s="705" t="s">
        <v>10628</v>
      </c>
    </row>
    <row r="16263" spans="1:8" ht="15" x14ac:dyDescent="0.2">
      <c r="A16263" s="734">
        <v>45154</v>
      </c>
      <c r="B16263" s="41" t="s">
        <v>9967</v>
      </c>
      <c r="C16263" s="63" t="s">
        <v>5741</v>
      </c>
      <c r="D16263" s="108" t="s">
        <v>370</v>
      </c>
      <c r="E16263" s="126">
        <v>2000</v>
      </c>
      <c r="F16263" s="58"/>
      <c r="G16263" s="58">
        <f t="shared" si="260"/>
        <v>-2000</v>
      </c>
      <c r="H16263" s="705" t="s">
        <v>10628</v>
      </c>
    </row>
    <row r="16264" spans="1:8" ht="15" x14ac:dyDescent="0.2">
      <c r="A16264" s="734">
        <v>45154</v>
      </c>
      <c r="B16264" s="41" t="s">
        <v>9356</v>
      </c>
      <c r="C16264" s="63" t="s">
        <v>5741</v>
      </c>
      <c r="D16264" s="108" t="s">
        <v>370</v>
      </c>
      <c r="E16264" s="126">
        <v>2000</v>
      </c>
      <c r="F16264" s="58"/>
      <c r="G16264" s="58">
        <f t="shared" si="260"/>
        <v>-2000</v>
      </c>
      <c r="H16264" s="705" t="s">
        <v>10628</v>
      </c>
    </row>
    <row r="16265" spans="1:8" ht="15" x14ac:dyDescent="0.2">
      <c r="A16265" s="734">
        <v>45154</v>
      </c>
      <c r="B16265" s="41" t="s">
        <v>10232</v>
      </c>
      <c r="C16265" s="63" t="s">
        <v>5741</v>
      </c>
      <c r="D16265" s="108" t="s">
        <v>370</v>
      </c>
      <c r="E16265" s="126">
        <v>2000</v>
      </c>
      <c r="F16265" s="58"/>
      <c r="G16265" s="58">
        <f t="shared" si="260"/>
        <v>-2000</v>
      </c>
      <c r="H16265" s="705" t="s">
        <v>10628</v>
      </c>
    </row>
    <row r="16266" spans="1:8" ht="15" x14ac:dyDescent="0.2">
      <c r="A16266" s="734">
        <v>45154</v>
      </c>
      <c r="B16266" s="63" t="s">
        <v>25</v>
      </c>
      <c r="C16266" s="63" t="s">
        <v>8150</v>
      </c>
      <c r="D16266" s="108" t="s">
        <v>6343</v>
      </c>
      <c r="E16266" s="126">
        <v>2500</v>
      </c>
      <c r="F16266" s="58"/>
      <c r="G16266" s="58">
        <f t="shared" si="260"/>
        <v>-2500</v>
      </c>
      <c r="H16266" s="705" t="s">
        <v>10628</v>
      </c>
    </row>
    <row r="16267" spans="1:8" ht="15" x14ac:dyDescent="0.2">
      <c r="A16267" s="734">
        <v>45154</v>
      </c>
      <c r="B16267" s="41" t="s">
        <v>103</v>
      </c>
      <c r="C16267" s="63" t="s">
        <v>8150</v>
      </c>
      <c r="D16267" s="108" t="s">
        <v>6343</v>
      </c>
      <c r="E16267" s="126">
        <v>7000</v>
      </c>
      <c r="F16267" s="58"/>
      <c r="G16267" s="58">
        <f t="shared" si="260"/>
        <v>-7000</v>
      </c>
      <c r="H16267" s="705" t="s">
        <v>10628</v>
      </c>
    </row>
    <row r="16268" spans="1:8" ht="15" x14ac:dyDescent="0.2">
      <c r="A16268" s="734">
        <v>45155</v>
      </c>
      <c r="B16268" s="41" t="s">
        <v>10379</v>
      </c>
      <c r="C16268" s="63" t="s">
        <v>5741</v>
      </c>
      <c r="D16268" s="108" t="s">
        <v>370</v>
      </c>
      <c r="E16268" s="126">
        <v>2000</v>
      </c>
      <c r="F16268" s="58"/>
      <c r="G16268" s="58">
        <f t="shared" si="260"/>
        <v>-2000</v>
      </c>
      <c r="H16268" s="705" t="s">
        <v>10628</v>
      </c>
    </row>
    <row r="16269" spans="1:8" ht="15" x14ac:dyDescent="0.2">
      <c r="A16269" s="734">
        <v>45155</v>
      </c>
      <c r="B16269" s="41" t="s">
        <v>10232</v>
      </c>
      <c r="C16269" s="63" t="s">
        <v>3145</v>
      </c>
      <c r="D16269" s="108" t="s">
        <v>10778</v>
      </c>
      <c r="E16269" s="126">
        <v>40000</v>
      </c>
      <c r="F16269" s="58"/>
      <c r="G16269" s="58">
        <f t="shared" si="260"/>
        <v>-40000</v>
      </c>
      <c r="H16269" s="705" t="s">
        <v>10628</v>
      </c>
    </row>
    <row r="16270" spans="1:8" ht="15" x14ac:dyDescent="0.2">
      <c r="A16270" s="734">
        <v>45155</v>
      </c>
      <c r="B16270" s="41" t="s">
        <v>9402</v>
      </c>
      <c r="C16270" s="63" t="s">
        <v>3145</v>
      </c>
      <c r="D16270" s="108" t="s">
        <v>10787</v>
      </c>
      <c r="E16270" s="126">
        <v>2000</v>
      </c>
      <c r="F16270" s="58"/>
      <c r="G16270" s="58">
        <f t="shared" si="260"/>
        <v>-2000</v>
      </c>
      <c r="H16270" s="705" t="s">
        <v>10628</v>
      </c>
    </row>
    <row r="16271" spans="1:8" ht="15" x14ac:dyDescent="0.2">
      <c r="A16271" s="734">
        <v>45155</v>
      </c>
      <c r="B16271" s="41" t="s">
        <v>10338</v>
      </c>
      <c r="C16271" s="63" t="s">
        <v>5741</v>
      </c>
      <c r="D16271" s="108" t="s">
        <v>10337</v>
      </c>
      <c r="E16271" s="126">
        <v>200</v>
      </c>
      <c r="F16271" s="58"/>
      <c r="G16271" s="58">
        <f t="shared" si="260"/>
        <v>-200</v>
      </c>
      <c r="H16271" s="705" t="s">
        <v>10628</v>
      </c>
    </row>
    <row r="16272" spans="1:8" ht="15" x14ac:dyDescent="0.2">
      <c r="A16272" s="734">
        <v>45155</v>
      </c>
      <c r="B16272" s="41" t="s">
        <v>16</v>
      </c>
      <c r="C16272" s="63" t="s">
        <v>103</v>
      </c>
      <c r="D16272" s="108" t="s">
        <v>10211</v>
      </c>
      <c r="E16272" s="126">
        <v>3500</v>
      </c>
      <c r="F16272" s="58"/>
      <c r="G16272" s="58">
        <f t="shared" si="260"/>
        <v>-3500</v>
      </c>
      <c r="H16272" s="705" t="s">
        <v>10628</v>
      </c>
    </row>
    <row r="16273" spans="1:8" ht="15" x14ac:dyDescent="0.2">
      <c r="A16273" s="734">
        <v>45155</v>
      </c>
      <c r="B16273" s="41" t="s">
        <v>10296</v>
      </c>
      <c r="C16273" s="63" t="s">
        <v>3145</v>
      </c>
      <c r="D16273" s="108" t="s">
        <v>10779</v>
      </c>
      <c r="E16273" s="126">
        <v>230</v>
      </c>
      <c r="F16273" s="58"/>
      <c r="G16273" s="58">
        <f t="shared" si="260"/>
        <v>-230</v>
      </c>
      <c r="H16273" s="705" t="s">
        <v>10628</v>
      </c>
    </row>
    <row r="16274" spans="1:8" ht="15" x14ac:dyDescent="0.2">
      <c r="A16274" s="734">
        <v>45155</v>
      </c>
      <c r="B16274" s="41" t="s">
        <v>9967</v>
      </c>
      <c r="C16274" s="63" t="s">
        <v>3145</v>
      </c>
      <c r="D16274" s="108" t="s">
        <v>10780</v>
      </c>
      <c r="E16274" s="126">
        <v>12936</v>
      </c>
      <c r="F16274" s="58"/>
      <c r="G16274" s="58">
        <f t="shared" si="260"/>
        <v>-12936</v>
      </c>
      <c r="H16274" s="705" t="s">
        <v>10628</v>
      </c>
    </row>
    <row r="16275" spans="1:8" ht="15" x14ac:dyDescent="0.2">
      <c r="A16275" s="734">
        <v>45155</v>
      </c>
      <c r="B16275" s="41" t="s">
        <v>9507</v>
      </c>
      <c r="C16275" s="63" t="s">
        <v>6967</v>
      </c>
      <c r="D16275" s="108" t="s">
        <v>10765</v>
      </c>
      <c r="E16275" s="126">
        <v>4500</v>
      </c>
      <c r="F16275" s="58"/>
      <c r="G16275" s="58">
        <f t="shared" si="260"/>
        <v>-4500</v>
      </c>
      <c r="H16275" s="705" t="s">
        <v>10628</v>
      </c>
    </row>
    <row r="16276" spans="1:8" ht="15" x14ac:dyDescent="0.2">
      <c r="A16276" s="734">
        <v>45155</v>
      </c>
      <c r="B16276" s="41" t="s">
        <v>10296</v>
      </c>
      <c r="C16276" s="63" t="s">
        <v>6967</v>
      </c>
      <c r="D16276" s="108" t="s">
        <v>10765</v>
      </c>
      <c r="E16276" s="126">
        <v>5000</v>
      </c>
      <c r="F16276" s="58"/>
      <c r="G16276" s="58">
        <f t="shared" si="260"/>
        <v>-5000</v>
      </c>
      <c r="H16276" s="705" t="s">
        <v>10628</v>
      </c>
    </row>
    <row r="16277" spans="1:8" ht="15" x14ac:dyDescent="0.2">
      <c r="A16277" s="734">
        <v>45155</v>
      </c>
      <c r="B16277" s="41" t="s">
        <v>10576</v>
      </c>
      <c r="C16277" s="63" t="s">
        <v>3145</v>
      </c>
      <c r="D16277" s="108" t="s">
        <v>10781</v>
      </c>
      <c r="E16277" s="126">
        <v>48000</v>
      </c>
      <c r="F16277" s="58"/>
      <c r="G16277" s="58">
        <f t="shared" si="260"/>
        <v>-48000</v>
      </c>
      <c r="H16277" s="705" t="s">
        <v>10628</v>
      </c>
    </row>
    <row r="16278" spans="1:8" ht="15" x14ac:dyDescent="0.2">
      <c r="A16278" s="734">
        <v>45155</v>
      </c>
      <c r="B16278" s="41" t="s">
        <v>9967</v>
      </c>
      <c r="C16278" s="63" t="s">
        <v>3145</v>
      </c>
      <c r="D16278" s="108" t="s">
        <v>10782</v>
      </c>
      <c r="E16278" s="126">
        <v>13500</v>
      </c>
      <c r="F16278" s="58"/>
      <c r="G16278" s="58">
        <f t="shared" si="260"/>
        <v>-13500</v>
      </c>
      <c r="H16278" s="705" t="s">
        <v>10628</v>
      </c>
    </row>
    <row r="16279" spans="1:8" ht="15" x14ac:dyDescent="0.2">
      <c r="A16279" s="734">
        <v>45155</v>
      </c>
      <c r="B16279" s="41" t="s">
        <v>10023</v>
      </c>
      <c r="C16279" s="63" t="s">
        <v>6476</v>
      </c>
      <c r="D16279" s="108" t="s">
        <v>10783</v>
      </c>
      <c r="E16279" s="126">
        <v>50000</v>
      </c>
      <c r="F16279" s="58"/>
      <c r="G16279" s="58">
        <f t="shared" si="260"/>
        <v>-50000</v>
      </c>
      <c r="H16279" s="705" t="s">
        <v>10628</v>
      </c>
    </row>
    <row r="16280" spans="1:8" ht="15" x14ac:dyDescent="0.2">
      <c r="A16280" s="734">
        <v>45155</v>
      </c>
      <c r="B16280" s="41" t="s">
        <v>9967</v>
      </c>
      <c r="C16280" s="63" t="s">
        <v>5741</v>
      </c>
      <c r="D16280" s="108" t="s">
        <v>370</v>
      </c>
      <c r="E16280" s="126">
        <v>600</v>
      </c>
      <c r="F16280" s="58"/>
      <c r="G16280" s="58">
        <f t="shared" si="260"/>
        <v>-600</v>
      </c>
      <c r="H16280" s="705" t="s">
        <v>10628</v>
      </c>
    </row>
    <row r="16281" spans="1:8" ht="15" x14ac:dyDescent="0.2">
      <c r="A16281" s="734">
        <v>45155</v>
      </c>
      <c r="B16281" s="41" t="s">
        <v>9967</v>
      </c>
      <c r="C16281" s="63" t="s">
        <v>5741</v>
      </c>
      <c r="D16281" s="108" t="s">
        <v>10337</v>
      </c>
      <c r="E16281" s="126">
        <v>300</v>
      </c>
      <c r="F16281" s="58"/>
      <c r="G16281" s="58">
        <f t="shared" si="260"/>
        <v>-300</v>
      </c>
      <c r="H16281" s="705" t="s">
        <v>10628</v>
      </c>
    </row>
    <row r="16282" spans="1:8" ht="15" x14ac:dyDescent="0.2">
      <c r="A16282" s="734">
        <v>45155</v>
      </c>
      <c r="B16282" s="41" t="s">
        <v>10232</v>
      </c>
      <c r="C16282" s="63" t="s">
        <v>5741</v>
      </c>
      <c r="D16282" s="108" t="s">
        <v>370</v>
      </c>
      <c r="E16282" s="126">
        <v>1500</v>
      </c>
      <c r="F16282" s="58"/>
      <c r="G16282" s="58">
        <f t="shared" si="260"/>
        <v>-1500</v>
      </c>
      <c r="H16282" s="705" t="s">
        <v>10628</v>
      </c>
    </row>
    <row r="16283" spans="1:8" ht="15" x14ac:dyDescent="0.2">
      <c r="A16283" s="734">
        <v>45155</v>
      </c>
      <c r="B16283" s="41" t="s">
        <v>10232</v>
      </c>
      <c r="C16283" s="63" t="s">
        <v>3145</v>
      </c>
      <c r="D16283" s="108" t="s">
        <v>10784</v>
      </c>
      <c r="E16283" s="126">
        <v>35500</v>
      </c>
      <c r="F16283" s="58"/>
      <c r="G16283" s="58">
        <f t="shared" si="260"/>
        <v>-35500</v>
      </c>
      <c r="H16283" s="705" t="s">
        <v>10628</v>
      </c>
    </row>
    <row r="16284" spans="1:8" ht="15" x14ac:dyDescent="0.2">
      <c r="A16284" s="734">
        <v>45155</v>
      </c>
      <c r="B16284" s="41" t="s">
        <v>10144</v>
      </c>
      <c r="C16284" s="63" t="s">
        <v>9750</v>
      </c>
      <c r="D16284" s="108" t="s">
        <v>10864</v>
      </c>
      <c r="E16284" s="126">
        <v>100000</v>
      </c>
      <c r="F16284" s="58"/>
      <c r="G16284" s="58">
        <f t="shared" si="260"/>
        <v>-100000</v>
      </c>
      <c r="H16284" s="705" t="s">
        <v>10628</v>
      </c>
    </row>
    <row r="16285" spans="1:8" ht="15" x14ac:dyDescent="0.2">
      <c r="A16285" s="734">
        <v>45156</v>
      </c>
      <c r="B16285" s="41" t="s">
        <v>16</v>
      </c>
      <c r="C16285" s="63" t="s">
        <v>2996</v>
      </c>
      <c r="D16285" s="108" t="s">
        <v>10785</v>
      </c>
      <c r="E16285" s="126">
        <v>9340</v>
      </c>
      <c r="F16285" s="58"/>
      <c r="G16285" s="58">
        <f t="shared" si="260"/>
        <v>-9340</v>
      </c>
      <c r="H16285" s="705" t="s">
        <v>10628</v>
      </c>
    </row>
    <row r="16286" spans="1:8" ht="15" x14ac:dyDescent="0.2">
      <c r="A16286" s="734">
        <v>45156</v>
      </c>
      <c r="B16286" s="41" t="s">
        <v>3946</v>
      </c>
      <c r="C16286" s="63" t="s">
        <v>392</v>
      </c>
      <c r="D16286" s="108" t="s">
        <v>10788</v>
      </c>
      <c r="E16286" s="126">
        <v>10000</v>
      </c>
      <c r="F16286" s="58"/>
      <c r="G16286" s="58">
        <f t="shared" si="260"/>
        <v>-10000</v>
      </c>
      <c r="H16286" s="705" t="s">
        <v>10628</v>
      </c>
    </row>
    <row r="16287" spans="1:8" ht="15" x14ac:dyDescent="0.2">
      <c r="A16287" s="734">
        <v>45156</v>
      </c>
      <c r="B16287" s="41" t="s">
        <v>9356</v>
      </c>
      <c r="C16287" s="63" t="s">
        <v>2796</v>
      </c>
      <c r="D16287" s="108" t="s">
        <v>10786</v>
      </c>
      <c r="E16287" s="126">
        <v>900</v>
      </c>
      <c r="F16287" s="58"/>
      <c r="G16287" s="58">
        <f t="shared" si="260"/>
        <v>-900</v>
      </c>
      <c r="H16287" s="705" t="s">
        <v>10628</v>
      </c>
    </row>
    <row r="16288" spans="1:8" ht="15" x14ac:dyDescent="0.2">
      <c r="A16288" s="734">
        <v>45156</v>
      </c>
      <c r="B16288" s="41" t="s">
        <v>10232</v>
      </c>
      <c r="C16288" s="63" t="s">
        <v>5741</v>
      </c>
      <c r="D16288" s="108" t="s">
        <v>370</v>
      </c>
      <c r="E16288" s="126">
        <v>1700</v>
      </c>
      <c r="F16288" s="58"/>
      <c r="G16288" s="58">
        <f t="shared" si="260"/>
        <v>-1700</v>
      </c>
      <c r="H16288" s="705" t="s">
        <v>10628</v>
      </c>
    </row>
    <row r="16289" spans="1:8" ht="15" x14ac:dyDescent="0.2">
      <c r="A16289" s="734">
        <v>45156</v>
      </c>
      <c r="B16289" s="41" t="s">
        <v>2933</v>
      </c>
      <c r="C16289" s="63" t="s">
        <v>392</v>
      </c>
      <c r="D16289" s="108" t="s">
        <v>6386</v>
      </c>
      <c r="E16289" s="126">
        <v>4250</v>
      </c>
      <c r="F16289" s="58"/>
      <c r="G16289" s="58">
        <f t="shared" si="260"/>
        <v>-4250</v>
      </c>
      <c r="H16289" s="705" t="s">
        <v>10628</v>
      </c>
    </row>
    <row r="16290" spans="1:8" ht="15" x14ac:dyDescent="0.2">
      <c r="A16290" s="734">
        <v>45156</v>
      </c>
      <c r="B16290" s="41" t="s">
        <v>9356</v>
      </c>
      <c r="C16290" s="63" t="s">
        <v>10789</v>
      </c>
      <c r="D16290" s="108" t="s">
        <v>10790</v>
      </c>
      <c r="E16290" s="126">
        <v>220000</v>
      </c>
      <c r="F16290" s="58"/>
      <c r="G16290" s="58">
        <f t="shared" si="260"/>
        <v>-220000</v>
      </c>
      <c r="H16290" s="705" t="s">
        <v>10628</v>
      </c>
    </row>
    <row r="16291" spans="1:8" ht="15" x14ac:dyDescent="0.2">
      <c r="A16291" s="734">
        <v>45157</v>
      </c>
      <c r="B16291" s="41" t="s">
        <v>10144</v>
      </c>
      <c r="C16291" s="63" t="s">
        <v>3145</v>
      </c>
      <c r="D16291" s="108" t="s">
        <v>5136</v>
      </c>
      <c r="E16291" s="126">
        <v>4010</v>
      </c>
      <c r="F16291" s="58"/>
      <c r="G16291" s="58">
        <f t="shared" si="260"/>
        <v>-4010</v>
      </c>
      <c r="H16291" s="705" t="s">
        <v>10628</v>
      </c>
    </row>
    <row r="16292" spans="1:8" ht="15" x14ac:dyDescent="0.2">
      <c r="A16292" s="734">
        <v>45157</v>
      </c>
      <c r="B16292" s="41" t="s">
        <v>9409</v>
      </c>
      <c r="C16292" s="63" t="s">
        <v>3145</v>
      </c>
      <c r="D16292" s="108" t="s">
        <v>5136</v>
      </c>
      <c r="E16292" s="126">
        <v>34165</v>
      </c>
      <c r="F16292" s="58"/>
      <c r="G16292" s="58">
        <f t="shared" si="260"/>
        <v>-34165</v>
      </c>
      <c r="H16292" s="705" t="s">
        <v>10628</v>
      </c>
    </row>
    <row r="16293" spans="1:8" ht="15" x14ac:dyDescent="0.2">
      <c r="A16293" s="734">
        <v>45157</v>
      </c>
      <c r="B16293" s="41" t="s">
        <v>10232</v>
      </c>
      <c r="C16293" s="551" t="s">
        <v>3145</v>
      </c>
      <c r="D16293" s="893" t="s">
        <v>10792</v>
      </c>
      <c r="E16293" s="552">
        <v>6000</v>
      </c>
      <c r="F16293" s="58"/>
      <c r="G16293" s="58">
        <f t="shared" si="260"/>
        <v>-6000</v>
      </c>
      <c r="H16293" s="705" t="s">
        <v>10628</v>
      </c>
    </row>
    <row r="16294" spans="1:8" ht="15" x14ac:dyDescent="0.2">
      <c r="A16294" s="734">
        <v>45157</v>
      </c>
      <c r="B16294" s="41" t="s">
        <v>9356</v>
      </c>
      <c r="C16294" s="551" t="s">
        <v>3145</v>
      </c>
      <c r="D16294" s="893" t="s">
        <v>10792</v>
      </c>
      <c r="E16294" s="552">
        <v>6000</v>
      </c>
      <c r="F16294" s="58"/>
      <c r="G16294" s="58">
        <f t="shared" si="260"/>
        <v>-6000</v>
      </c>
      <c r="H16294" s="705" t="s">
        <v>10628</v>
      </c>
    </row>
    <row r="16295" spans="1:8" ht="15" x14ac:dyDescent="0.2">
      <c r="A16295" s="734">
        <v>45157</v>
      </c>
      <c r="B16295" s="41" t="s">
        <v>9409</v>
      </c>
      <c r="C16295" s="551" t="s">
        <v>3145</v>
      </c>
      <c r="D16295" s="893" t="s">
        <v>10792</v>
      </c>
      <c r="E16295" s="552">
        <v>6000</v>
      </c>
      <c r="F16295" s="58"/>
      <c r="G16295" s="58">
        <f t="shared" si="260"/>
        <v>-6000</v>
      </c>
      <c r="H16295" s="705" t="s">
        <v>10628</v>
      </c>
    </row>
    <row r="16296" spans="1:8" ht="15" x14ac:dyDescent="0.2">
      <c r="A16296" s="734">
        <v>45157</v>
      </c>
      <c r="B16296" s="41" t="s">
        <v>10576</v>
      </c>
      <c r="C16296" s="551" t="s">
        <v>3145</v>
      </c>
      <c r="D16296" s="893" t="s">
        <v>10792</v>
      </c>
      <c r="E16296" s="552">
        <v>6000</v>
      </c>
      <c r="F16296" s="58"/>
      <c r="G16296" s="58">
        <f t="shared" si="260"/>
        <v>-6000</v>
      </c>
      <c r="H16296" s="705" t="s">
        <v>10628</v>
      </c>
    </row>
    <row r="16297" spans="1:8" ht="15" x14ac:dyDescent="0.2">
      <c r="A16297" s="734">
        <v>45157</v>
      </c>
      <c r="B16297" s="41" t="s">
        <v>10379</v>
      </c>
      <c r="C16297" s="63" t="s">
        <v>3145</v>
      </c>
      <c r="D16297" s="108" t="s">
        <v>10813</v>
      </c>
      <c r="E16297" s="75">
        <v>56000</v>
      </c>
      <c r="F16297" s="58"/>
      <c r="G16297" s="58">
        <f t="shared" si="260"/>
        <v>-56000</v>
      </c>
      <c r="H16297" s="705" t="s">
        <v>10628</v>
      </c>
    </row>
    <row r="16298" spans="1:8" ht="15" x14ac:dyDescent="0.2">
      <c r="A16298" s="734">
        <v>45157</v>
      </c>
      <c r="B16298" s="41" t="s">
        <v>8876</v>
      </c>
      <c r="C16298" s="63" t="s">
        <v>2710</v>
      </c>
      <c r="D16298" s="108" t="s">
        <v>10793</v>
      </c>
      <c r="E16298" s="75">
        <v>18950</v>
      </c>
      <c r="F16298" s="58"/>
      <c r="G16298" s="58">
        <f t="shared" si="260"/>
        <v>-18950</v>
      </c>
      <c r="H16298" s="705" t="s">
        <v>10628</v>
      </c>
    </row>
    <row r="16299" spans="1:8" ht="15" x14ac:dyDescent="0.2">
      <c r="A16299" s="734">
        <v>45157</v>
      </c>
      <c r="B16299" s="41" t="s">
        <v>9409</v>
      </c>
      <c r="C16299" s="63" t="s">
        <v>10791</v>
      </c>
      <c r="D16299" s="108" t="s">
        <v>10794</v>
      </c>
      <c r="E16299" s="126">
        <v>25000</v>
      </c>
      <c r="F16299" s="58"/>
      <c r="G16299" s="58">
        <f t="shared" si="260"/>
        <v>-25000</v>
      </c>
      <c r="H16299" s="705" t="s">
        <v>10628</v>
      </c>
    </row>
    <row r="16300" spans="1:8" ht="15" x14ac:dyDescent="0.2">
      <c r="A16300" s="734">
        <v>45157</v>
      </c>
      <c r="B16300" s="41" t="s">
        <v>103</v>
      </c>
      <c r="C16300" s="63" t="s">
        <v>103</v>
      </c>
      <c r="D16300" s="108" t="s">
        <v>10211</v>
      </c>
      <c r="E16300" s="126">
        <v>3000</v>
      </c>
      <c r="F16300" s="58"/>
      <c r="G16300" s="58">
        <f t="shared" si="260"/>
        <v>-3000</v>
      </c>
      <c r="H16300" s="705" t="s">
        <v>10628</v>
      </c>
    </row>
    <row r="16301" spans="1:8" ht="15" x14ac:dyDescent="0.2">
      <c r="A16301" s="734">
        <v>45157</v>
      </c>
      <c r="B16301" s="41" t="s">
        <v>10379</v>
      </c>
      <c r="C16301" s="63" t="s">
        <v>5741</v>
      </c>
      <c r="D16301" s="108" t="s">
        <v>370</v>
      </c>
      <c r="E16301" s="126">
        <v>2000</v>
      </c>
      <c r="F16301" s="58"/>
      <c r="G16301" s="58">
        <f t="shared" si="260"/>
        <v>-2000</v>
      </c>
      <c r="H16301" s="705" t="s">
        <v>10628</v>
      </c>
    </row>
    <row r="16302" spans="1:8" ht="15" x14ac:dyDescent="0.2">
      <c r="A16302" s="734">
        <v>45157</v>
      </c>
      <c r="B16302" s="41" t="s">
        <v>10232</v>
      </c>
      <c r="C16302" s="551" t="s">
        <v>3145</v>
      </c>
      <c r="D16302" s="893" t="s">
        <v>10796</v>
      </c>
      <c r="E16302" s="552">
        <v>126800</v>
      </c>
      <c r="F16302" s="58"/>
      <c r="G16302" s="58">
        <f t="shared" si="260"/>
        <v>-126800</v>
      </c>
      <c r="H16302" s="705" t="s">
        <v>10628</v>
      </c>
    </row>
    <row r="16303" spans="1:8" ht="15" x14ac:dyDescent="0.2">
      <c r="A16303" s="734">
        <v>45157</v>
      </c>
      <c r="B16303" s="41" t="s">
        <v>10379</v>
      </c>
      <c r="C16303" s="551" t="s">
        <v>3145</v>
      </c>
      <c r="D16303" s="893" t="s">
        <v>10795</v>
      </c>
      <c r="E16303" s="552">
        <v>13060</v>
      </c>
      <c r="F16303" s="58"/>
      <c r="G16303" s="58">
        <f t="shared" si="260"/>
        <v>-13060</v>
      </c>
      <c r="H16303" s="705" t="s">
        <v>10628</v>
      </c>
    </row>
    <row r="16304" spans="1:8" ht="15" x14ac:dyDescent="0.2">
      <c r="A16304" s="734">
        <v>45159</v>
      </c>
      <c r="B16304" s="41" t="s">
        <v>10379</v>
      </c>
      <c r="C16304" s="63" t="s">
        <v>5741</v>
      </c>
      <c r="D16304" s="108" t="s">
        <v>370</v>
      </c>
      <c r="E16304" s="126">
        <v>1600</v>
      </c>
      <c r="F16304" s="58"/>
      <c r="G16304" s="58">
        <f t="shared" si="260"/>
        <v>-1600</v>
      </c>
      <c r="H16304" s="705" t="s">
        <v>10628</v>
      </c>
    </row>
    <row r="16305" spans="1:8" ht="15" x14ac:dyDescent="0.2">
      <c r="A16305" s="734">
        <v>45159</v>
      </c>
      <c r="B16305" s="41" t="s">
        <v>10379</v>
      </c>
      <c r="C16305" s="63" t="s">
        <v>5741</v>
      </c>
      <c r="D16305" s="108" t="s">
        <v>370</v>
      </c>
      <c r="E16305" s="126">
        <v>1500</v>
      </c>
      <c r="F16305" s="58"/>
      <c r="G16305" s="58">
        <f t="shared" si="260"/>
        <v>-1500</v>
      </c>
      <c r="H16305" s="705" t="s">
        <v>10628</v>
      </c>
    </row>
    <row r="16306" spans="1:8" ht="15" x14ac:dyDescent="0.2">
      <c r="A16306" s="734">
        <v>45159</v>
      </c>
      <c r="B16306" s="41" t="s">
        <v>9356</v>
      </c>
      <c r="C16306" s="63" t="s">
        <v>3145</v>
      </c>
      <c r="D16306" s="108" t="s">
        <v>10816</v>
      </c>
      <c r="E16306" s="126">
        <v>13200</v>
      </c>
      <c r="F16306" s="58"/>
      <c r="G16306" s="58">
        <f t="shared" si="260"/>
        <v>-13200</v>
      </c>
      <c r="H16306" s="705" t="s">
        <v>10628</v>
      </c>
    </row>
    <row r="16307" spans="1:8" ht="15" x14ac:dyDescent="0.2">
      <c r="A16307" s="734">
        <v>45159</v>
      </c>
      <c r="B16307" s="41" t="s">
        <v>9356</v>
      </c>
      <c r="C16307" s="63" t="s">
        <v>3145</v>
      </c>
      <c r="D16307" s="108" t="s">
        <v>10032</v>
      </c>
      <c r="E16307" s="126">
        <v>880</v>
      </c>
      <c r="F16307" s="58"/>
      <c r="G16307" s="58">
        <f t="shared" si="260"/>
        <v>-880</v>
      </c>
      <c r="H16307" s="705" t="s">
        <v>10628</v>
      </c>
    </row>
    <row r="16308" spans="1:8" ht="15" x14ac:dyDescent="0.2">
      <c r="A16308" s="734">
        <v>45159</v>
      </c>
      <c r="B16308" s="41" t="s">
        <v>16</v>
      </c>
      <c r="C16308" s="63" t="s">
        <v>8230</v>
      </c>
      <c r="D16308" s="108" t="s">
        <v>4911</v>
      </c>
      <c r="E16308" s="126">
        <v>4500</v>
      </c>
      <c r="F16308" s="58"/>
      <c r="G16308" s="58">
        <f t="shared" si="260"/>
        <v>-4500</v>
      </c>
      <c r="H16308" s="705" t="s">
        <v>10628</v>
      </c>
    </row>
    <row r="16309" spans="1:8" ht="15" x14ac:dyDescent="0.2">
      <c r="A16309" s="734">
        <v>45159</v>
      </c>
      <c r="B16309" s="41" t="s">
        <v>10576</v>
      </c>
      <c r="C16309" s="63" t="s">
        <v>3145</v>
      </c>
      <c r="D16309" s="108" t="s">
        <v>10817</v>
      </c>
      <c r="E16309" s="126">
        <v>5120</v>
      </c>
      <c r="F16309" s="58"/>
      <c r="G16309" s="58">
        <f t="shared" si="260"/>
        <v>-5120</v>
      </c>
      <c r="H16309" s="705" t="s">
        <v>10628</v>
      </c>
    </row>
    <row r="16310" spans="1:8" ht="15" x14ac:dyDescent="0.2">
      <c r="A16310" s="734">
        <v>45159</v>
      </c>
      <c r="B16310" s="41" t="s">
        <v>10379</v>
      </c>
      <c r="C16310" s="63" t="s">
        <v>3145</v>
      </c>
      <c r="D16310" s="108" t="s">
        <v>10818</v>
      </c>
      <c r="E16310" s="126">
        <v>31200</v>
      </c>
      <c r="F16310" s="58"/>
      <c r="G16310" s="58">
        <f t="shared" si="260"/>
        <v>-31200</v>
      </c>
      <c r="H16310" s="705" t="s">
        <v>10628</v>
      </c>
    </row>
    <row r="16311" spans="1:8" ht="15" x14ac:dyDescent="0.2">
      <c r="A16311" s="734">
        <v>45159</v>
      </c>
      <c r="B16311" s="41" t="s">
        <v>10379</v>
      </c>
      <c r="C16311" s="63" t="s">
        <v>286</v>
      </c>
      <c r="D16311" s="108" t="s">
        <v>3150</v>
      </c>
      <c r="E16311" s="126">
        <v>250</v>
      </c>
      <c r="F16311" s="58"/>
      <c r="G16311" s="58">
        <f t="shared" si="260"/>
        <v>-250</v>
      </c>
      <c r="H16311" s="705" t="s">
        <v>10628</v>
      </c>
    </row>
    <row r="16312" spans="1:8" ht="15" x14ac:dyDescent="0.2">
      <c r="A16312" s="734">
        <v>45160</v>
      </c>
      <c r="B16312" s="41" t="s">
        <v>9402</v>
      </c>
      <c r="C16312" s="63" t="s">
        <v>5741</v>
      </c>
      <c r="D16312" s="108" t="s">
        <v>370</v>
      </c>
      <c r="E16312" s="126">
        <v>2900</v>
      </c>
      <c r="F16312" s="58"/>
      <c r="G16312" s="58">
        <f t="shared" si="260"/>
        <v>-2900</v>
      </c>
      <c r="H16312" s="705" t="s">
        <v>10628</v>
      </c>
    </row>
    <row r="16313" spans="1:8" ht="15" x14ac:dyDescent="0.2">
      <c r="A16313" s="734">
        <v>45160</v>
      </c>
      <c r="B16313" s="41" t="s">
        <v>10296</v>
      </c>
      <c r="C16313" s="63" t="s">
        <v>5741</v>
      </c>
      <c r="D16313" s="108" t="s">
        <v>370</v>
      </c>
      <c r="E16313" s="126">
        <v>1500</v>
      </c>
      <c r="F16313" s="58"/>
      <c r="G16313" s="58">
        <f t="shared" si="260"/>
        <v>-1500</v>
      </c>
      <c r="H16313" s="705" t="s">
        <v>10628</v>
      </c>
    </row>
    <row r="16314" spans="1:8" ht="15" x14ac:dyDescent="0.2">
      <c r="A16314" s="734">
        <v>45160</v>
      </c>
      <c r="B16314" s="41" t="s">
        <v>9409</v>
      </c>
      <c r="C16314" s="63" t="s">
        <v>8372</v>
      </c>
      <c r="D16314" s="108" t="s">
        <v>10819</v>
      </c>
      <c r="E16314" s="126">
        <v>1850</v>
      </c>
      <c r="F16314" s="58"/>
      <c r="G16314" s="58">
        <f t="shared" si="260"/>
        <v>-1850</v>
      </c>
      <c r="H16314" s="705" t="s">
        <v>10628</v>
      </c>
    </row>
    <row r="16315" spans="1:8" ht="15" x14ac:dyDescent="0.2">
      <c r="A16315" s="734">
        <v>45160</v>
      </c>
      <c r="B16315" s="41" t="s">
        <v>9356</v>
      </c>
      <c r="C16315" s="63" t="s">
        <v>392</v>
      </c>
      <c r="D16315" s="108" t="s">
        <v>10820</v>
      </c>
      <c r="E16315" s="126">
        <v>5500</v>
      </c>
      <c r="F16315" s="58"/>
      <c r="G16315" s="58">
        <f t="shared" si="260"/>
        <v>-5500</v>
      </c>
      <c r="H16315" s="705" t="s">
        <v>10628</v>
      </c>
    </row>
    <row r="16316" spans="1:8" ht="15" x14ac:dyDescent="0.2">
      <c r="A16316" s="734">
        <v>45160</v>
      </c>
      <c r="B16316" s="41" t="s">
        <v>9356</v>
      </c>
      <c r="C16316" s="63" t="s">
        <v>286</v>
      </c>
      <c r="D16316" s="108" t="s">
        <v>2431</v>
      </c>
      <c r="E16316" s="126">
        <v>1200</v>
      </c>
      <c r="F16316" s="58"/>
      <c r="G16316" s="58">
        <f t="shared" si="260"/>
        <v>-1200</v>
      </c>
      <c r="H16316" s="705" t="s">
        <v>10628</v>
      </c>
    </row>
    <row r="16317" spans="1:8" ht="15" x14ac:dyDescent="0.2">
      <c r="A16317" s="734">
        <v>45160</v>
      </c>
      <c r="B16317" s="41" t="s">
        <v>10576</v>
      </c>
      <c r="C16317" s="63" t="s">
        <v>3145</v>
      </c>
      <c r="D16317" s="108" t="s">
        <v>10821</v>
      </c>
      <c r="E16317" s="126">
        <v>1740</v>
      </c>
      <c r="F16317" s="58"/>
      <c r="G16317" s="58">
        <f t="shared" si="260"/>
        <v>-1740</v>
      </c>
      <c r="H16317" s="705" t="s">
        <v>10628</v>
      </c>
    </row>
    <row r="16318" spans="1:8" ht="15" x14ac:dyDescent="0.2">
      <c r="A16318" s="734">
        <v>45160</v>
      </c>
      <c r="B16318" s="41" t="s">
        <v>9967</v>
      </c>
      <c r="C16318" s="63" t="s">
        <v>10173</v>
      </c>
      <c r="D16318" s="108" t="s">
        <v>10822</v>
      </c>
      <c r="E16318" s="126">
        <v>30000</v>
      </c>
      <c r="F16318" s="58"/>
      <c r="G16318" s="58">
        <f t="shared" si="260"/>
        <v>-30000</v>
      </c>
      <c r="H16318" s="705" t="s">
        <v>10628</v>
      </c>
    </row>
    <row r="16319" spans="1:8" ht="15"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x14ac:dyDescent="0.2">
      <c r="A16320" s="734">
        <v>45160</v>
      </c>
      <c r="B16320" s="41" t="s">
        <v>2933</v>
      </c>
      <c r="C16320" s="63" t="s">
        <v>3145</v>
      </c>
      <c r="D16320" s="108" t="s">
        <v>6486</v>
      </c>
      <c r="E16320" s="126">
        <v>10020</v>
      </c>
      <c r="F16320" s="58"/>
      <c r="G16320" s="58">
        <f t="shared" si="261"/>
        <v>-10020</v>
      </c>
      <c r="H16320" s="705" t="s">
        <v>10628</v>
      </c>
    </row>
    <row r="16321" spans="1:8" ht="15" x14ac:dyDescent="0.2">
      <c r="A16321" s="734">
        <v>45161</v>
      </c>
      <c r="B16321" s="41" t="s">
        <v>10379</v>
      </c>
      <c r="C16321" s="63" t="s">
        <v>3446</v>
      </c>
      <c r="D16321" s="108" t="s">
        <v>10825</v>
      </c>
      <c r="E16321" s="126">
        <v>25000</v>
      </c>
      <c r="F16321" s="58"/>
      <c r="G16321" s="58">
        <f t="shared" si="261"/>
        <v>-25000</v>
      </c>
      <c r="H16321" s="705" t="s">
        <v>10628</v>
      </c>
    </row>
    <row r="16322" spans="1:8" ht="15" x14ac:dyDescent="0.2">
      <c r="A16322" s="734">
        <v>45161</v>
      </c>
      <c r="B16322" s="41" t="s">
        <v>9402</v>
      </c>
      <c r="C16322" s="63" t="s">
        <v>5741</v>
      </c>
      <c r="D16322" s="108" t="s">
        <v>370</v>
      </c>
      <c r="E16322" s="126">
        <v>2500</v>
      </c>
      <c r="F16322" s="58"/>
      <c r="G16322" s="58">
        <f t="shared" si="261"/>
        <v>-2500</v>
      </c>
      <c r="H16322" s="705" t="s">
        <v>10628</v>
      </c>
    </row>
    <row r="16323" spans="1:8" ht="15" x14ac:dyDescent="0.2">
      <c r="A16323" s="734">
        <v>45161</v>
      </c>
      <c r="B16323" s="41" t="s">
        <v>10232</v>
      </c>
      <c r="C16323" s="63" t="s">
        <v>5741</v>
      </c>
      <c r="D16323" s="108" t="s">
        <v>370</v>
      </c>
      <c r="E16323" s="126">
        <v>1500</v>
      </c>
      <c r="F16323" s="58"/>
      <c r="G16323" s="58">
        <f t="shared" si="261"/>
        <v>-1500</v>
      </c>
      <c r="H16323" s="705" t="s">
        <v>10628</v>
      </c>
    </row>
    <row r="16324" spans="1:8" ht="15" x14ac:dyDescent="0.2">
      <c r="A16324" s="734">
        <v>45161</v>
      </c>
      <c r="B16324" s="41" t="s">
        <v>10576</v>
      </c>
      <c r="C16324" s="63" t="s">
        <v>5741</v>
      </c>
      <c r="D16324" s="108" t="s">
        <v>370</v>
      </c>
      <c r="E16324" s="126">
        <v>1500</v>
      </c>
      <c r="F16324" s="58"/>
      <c r="G16324" s="58">
        <f t="shared" si="261"/>
        <v>-1500</v>
      </c>
      <c r="H16324" s="705" t="s">
        <v>10628</v>
      </c>
    </row>
    <row r="16325" spans="1:8" ht="15" x14ac:dyDescent="0.2">
      <c r="A16325" s="734">
        <v>45161</v>
      </c>
      <c r="B16325" s="41" t="s">
        <v>9409</v>
      </c>
      <c r="C16325" s="63" t="s">
        <v>392</v>
      </c>
      <c r="D16325" s="108" t="s">
        <v>10655</v>
      </c>
      <c r="E16325" s="126">
        <v>1000</v>
      </c>
      <c r="F16325" s="58"/>
      <c r="G16325" s="58">
        <f t="shared" si="261"/>
        <v>-1000</v>
      </c>
      <c r="H16325" s="705" t="s">
        <v>10628</v>
      </c>
    </row>
    <row r="16326" spans="1:8" ht="15" x14ac:dyDescent="0.2">
      <c r="A16326" s="734">
        <v>45161</v>
      </c>
      <c r="B16326" s="41" t="s">
        <v>103</v>
      </c>
      <c r="C16326" s="63" t="s">
        <v>103</v>
      </c>
      <c r="D16326" s="108" t="s">
        <v>10211</v>
      </c>
      <c r="E16326" s="126">
        <v>3000</v>
      </c>
      <c r="F16326" s="58"/>
      <c r="G16326" s="58">
        <f t="shared" si="261"/>
        <v>-3000</v>
      </c>
      <c r="H16326" s="705" t="s">
        <v>10628</v>
      </c>
    </row>
    <row r="16327" spans="1:8" ht="15" x14ac:dyDescent="0.2">
      <c r="A16327" s="734">
        <v>45161</v>
      </c>
      <c r="B16327" s="41" t="s">
        <v>10242</v>
      </c>
      <c r="C16327" s="63" t="s">
        <v>392</v>
      </c>
      <c r="D16327" s="108" t="s">
        <v>10827</v>
      </c>
      <c r="E16327" s="126">
        <v>1000</v>
      </c>
      <c r="F16327" s="58"/>
      <c r="G16327" s="58">
        <f t="shared" si="261"/>
        <v>-1000</v>
      </c>
      <c r="H16327" s="705" t="s">
        <v>10628</v>
      </c>
    </row>
    <row r="16328" spans="1:8" ht="15" x14ac:dyDescent="0.2">
      <c r="A16328" s="734">
        <v>45161</v>
      </c>
      <c r="B16328" s="41" t="s">
        <v>10232</v>
      </c>
      <c r="C16328" s="63" t="s">
        <v>3145</v>
      </c>
      <c r="D16328" s="108" t="s">
        <v>10826</v>
      </c>
      <c r="E16328" s="126">
        <v>1500</v>
      </c>
      <c r="F16328" s="58"/>
      <c r="G16328" s="58">
        <f t="shared" si="261"/>
        <v>-1500</v>
      </c>
      <c r="H16328" s="705" t="s">
        <v>10628</v>
      </c>
    </row>
    <row r="16329" spans="1:8" ht="15" x14ac:dyDescent="0.2">
      <c r="A16329" s="734">
        <v>45161</v>
      </c>
      <c r="B16329" s="41" t="s">
        <v>9356</v>
      </c>
      <c r="C16329" s="63" t="s">
        <v>10883</v>
      </c>
      <c r="D16329" s="108" t="s">
        <v>10828</v>
      </c>
      <c r="E16329" s="126">
        <v>500000</v>
      </c>
      <c r="F16329" s="58"/>
      <c r="G16329" s="58">
        <f t="shared" si="261"/>
        <v>-500000</v>
      </c>
      <c r="H16329" s="705" t="s">
        <v>10628</v>
      </c>
    </row>
    <row r="16330" spans="1:8" ht="15" x14ac:dyDescent="0.2">
      <c r="A16330" s="734">
        <v>45161</v>
      </c>
      <c r="B16330" s="670" t="s">
        <v>9507</v>
      </c>
      <c r="C16330" s="670" t="s">
        <v>8394</v>
      </c>
      <c r="D16330" s="907" t="s">
        <v>10849</v>
      </c>
      <c r="E16330" s="672">
        <v>28019</v>
      </c>
      <c r="F16330" s="58"/>
      <c r="G16330" s="58">
        <f t="shared" si="261"/>
        <v>-28019</v>
      </c>
      <c r="H16330" s="705" t="s">
        <v>10628</v>
      </c>
    </row>
    <row r="16331" spans="1:8" ht="15" x14ac:dyDescent="0.2">
      <c r="A16331" s="734">
        <v>45161</v>
      </c>
      <c r="B16331" s="670" t="s">
        <v>10296</v>
      </c>
      <c r="C16331" s="670" t="s">
        <v>8394</v>
      </c>
      <c r="D16331" s="907" t="s">
        <v>10849</v>
      </c>
      <c r="E16331" s="672">
        <v>112135</v>
      </c>
      <c r="F16331" s="58"/>
      <c r="G16331" s="58">
        <f t="shared" si="261"/>
        <v>-112135</v>
      </c>
      <c r="H16331" s="705" t="s">
        <v>10628</v>
      </c>
    </row>
    <row r="16332" spans="1:8" ht="15" x14ac:dyDescent="0.2">
      <c r="A16332" s="734">
        <v>45161</v>
      </c>
      <c r="B16332" s="670" t="s">
        <v>9356</v>
      </c>
      <c r="C16332" s="670" t="s">
        <v>8394</v>
      </c>
      <c r="D16332" s="907" t="s">
        <v>10849</v>
      </c>
      <c r="E16332" s="672">
        <v>22065</v>
      </c>
      <c r="F16332" s="58"/>
      <c r="G16332" s="58">
        <f t="shared" si="261"/>
        <v>-22065</v>
      </c>
      <c r="H16332" s="705" t="s">
        <v>10628</v>
      </c>
    </row>
    <row r="16333" spans="1:8" ht="15" x14ac:dyDescent="0.2">
      <c r="A16333" s="734">
        <v>45161</v>
      </c>
      <c r="B16333" s="670" t="s">
        <v>10144</v>
      </c>
      <c r="C16333" s="670" t="s">
        <v>8394</v>
      </c>
      <c r="D16333" s="907" t="s">
        <v>10849</v>
      </c>
      <c r="E16333" s="672">
        <v>300000</v>
      </c>
      <c r="F16333" s="58"/>
      <c r="G16333" s="58">
        <f t="shared" si="261"/>
        <v>-300000</v>
      </c>
      <c r="H16333" s="705" t="s">
        <v>10628</v>
      </c>
    </row>
    <row r="16334" spans="1:8" ht="15" x14ac:dyDescent="0.2">
      <c r="A16334" s="734">
        <v>45161</v>
      </c>
      <c r="B16334" s="670" t="s">
        <v>10379</v>
      </c>
      <c r="C16334" s="670" t="s">
        <v>8394</v>
      </c>
      <c r="D16334" s="907" t="s">
        <v>10849</v>
      </c>
      <c r="E16334" s="672">
        <v>200000</v>
      </c>
      <c r="F16334" s="58"/>
      <c r="G16334" s="58">
        <f t="shared" si="261"/>
        <v>-200000</v>
      </c>
      <c r="H16334" s="705" t="s">
        <v>10628</v>
      </c>
    </row>
    <row r="16335" spans="1:8" ht="15" x14ac:dyDescent="0.2">
      <c r="A16335" s="734">
        <v>45161</v>
      </c>
      <c r="B16335" s="670" t="s">
        <v>10232</v>
      </c>
      <c r="C16335" s="670" t="s">
        <v>8394</v>
      </c>
      <c r="D16335" s="907" t="s">
        <v>10849</v>
      </c>
      <c r="E16335" s="672">
        <v>337781</v>
      </c>
      <c r="F16335" s="58"/>
      <c r="G16335" s="58">
        <f t="shared" si="261"/>
        <v>-337781</v>
      </c>
      <c r="H16335" s="705" t="s">
        <v>10628</v>
      </c>
    </row>
    <row r="16336" spans="1:8" ht="24" x14ac:dyDescent="0.2">
      <c r="A16336" s="734">
        <v>45161</v>
      </c>
      <c r="B16336" s="41" t="s">
        <v>10379</v>
      </c>
      <c r="C16336" s="63" t="s">
        <v>10173</v>
      </c>
      <c r="D16336" s="183" t="s">
        <v>10830</v>
      </c>
      <c r="E16336" s="126">
        <v>201800</v>
      </c>
      <c r="F16336" s="58"/>
      <c r="G16336" s="58">
        <f t="shared" si="261"/>
        <v>-201800</v>
      </c>
      <c r="H16336" s="705" t="s">
        <v>10628</v>
      </c>
    </row>
    <row r="16337" spans="1:8" ht="24" x14ac:dyDescent="0.2">
      <c r="A16337" s="734">
        <v>45161</v>
      </c>
      <c r="B16337" s="63" t="s">
        <v>9356</v>
      </c>
      <c r="C16337" s="63" t="s">
        <v>10173</v>
      </c>
      <c r="D16337" s="183" t="s">
        <v>10831</v>
      </c>
      <c r="E16337" s="126">
        <v>1200</v>
      </c>
      <c r="F16337" s="58"/>
      <c r="G16337" s="58">
        <f t="shared" si="261"/>
        <v>-1200</v>
      </c>
      <c r="H16337" s="705" t="s">
        <v>10628</v>
      </c>
    </row>
    <row r="16338" spans="1:8" ht="15" x14ac:dyDescent="0.2">
      <c r="A16338" s="734">
        <v>45161</v>
      </c>
      <c r="B16338" s="63" t="s">
        <v>10576</v>
      </c>
      <c r="C16338" s="63" t="s">
        <v>3145</v>
      </c>
      <c r="D16338" s="183" t="s">
        <v>10817</v>
      </c>
      <c r="E16338" s="126">
        <v>9640</v>
      </c>
      <c r="F16338" s="58"/>
      <c r="G16338" s="58">
        <f t="shared" si="261"/>
        <v>-9640</v>
      </c>
      <c r="H16338" s="705" t="s">
        <v>10628</v>
      </c>
    </row>
    <row r="16339" spans="1:8" ht="15" x14ac:dyDescent="0.2">
      <c r="A16339" s="734">
        <v>45161</v>
      </c>
      <c r="B16339" s="63" t="s">
        <v>9356</v>
      </c>
      <c r="C16339" s="63" t="s">
        <v>392</v>
      </c>
      <c r="D16339" s="183" t="s">
        <v>10847</v>
      </c>
      <c r="E16339" s="126">
        <v>3000</v>
      </c>
      <c r="F16339" s="58"/>
      <c r="G16339" s="58">
        <f t="shared" si="261"/>
        <v>-3000</v>
      </c>
      <c r="H16339" s="705" t="s">
        <v>10628</v>
      </c>
    </row>
    <row r="16340" spans="1:8" ht="15" x14ac:dyDescent="0.2">
      <c r="A16340" s="734">
        <v>45161</v>
      </c>
      <c r="B16340" s="63" t="s">
        <v>10576</v>
      </c>
      <c r="C16340" s="63" t="s">
        <v>5387</v>
      </c>
      <c r="D16340" s="183" t="s">
        <v>10845</v>
      </c>
      <c r="E16340" s="126">
        <v>8000</v>
      </c>
      <c r="F16340" s="58"/>
      <c r="G16340" s="58">
        <f t="shared" si="261"/>
        <v>-8000</v>
      </c>
      <c r="H16340" s="705" t="s">
        <v>10628</v>
      </c>
    </row>
    <row r="16341" spans="1:8" ht="15" x14ac:dyDescent="0.2">
      <c r="A16341" s="734">
        <v>45161</v>
      </c>
      <c r="B16341" s="63" t="s">
        <v>9402</v>
      </c>
      <c r="C16341" s="63" t="s">
        <v>9871</v>
      </c>
      <c r="D16341" s="183" t="s">
        <v>10846</v>
      </c>
      <c r="E16341" s="126">
        <v>10616</v>
      </c>
      <c r="F16341" s="58"/>
      <c r="G16341" s="58">
        <f t="shared" si="261"/>
        <v>-10616</v>
      </c>
      <c r="H16341" s="705" t="s">
        <v>10628</v>
      </c>
    </row>
    <row r="16342" spans="1:8" ht="15" x14ac:dyDescent="0.2">
      <c r="A16342" s="734">
        <v>45161</v>
      </c>
      <c r="B16342" s="63" t="s">
        <v>10232</v>
      </c>
      <c r="C16342" s="63" t="s">
        <v>9871</v>
      </c>
      <c r="D16342" s="183" t="s">
        <v>10846</v>
      </c>
      <c r="E16342" s="126">
        <v>9986</v>
      </c>
      <c r="F16342" s="58"/>
      <c r="G16342" s="58">
        <f t="shared" si="261"/>
        <v>-9986</v>
      </c>
      <c r="H16342" s="705" t="s">
        <v>10628</v>
      </c>
    </row>
    <row r="16343" spans="1:8" ht="15" x14ac:dyDescent="0.2">
      <c r="A16343" s="734">
        <v>45161</v>
      </c>
      <c r="B16343" s="41" t="s">
        <v>10379</v>
      </c>
      <c r="C16343" s="63" t="s">
        <v>5741</v>
      </c>
      <c r="D16343" s="183" t="s">
        <v>370</v>
      </c>
      <c r="E16343" s="126">
        <v>5200</v>
      </c>
      <c r="F16343" s="58"/>
      <c r="G16343" s="58">
        <f t="shared" si="261"/>
        <v>-5200</v>
      </c>
      <c r="H16343" s="705" t="s">
        <v>10628</v>
      </c>
    </row>
    <row r="16344" spans="1:8" ht="15" x14ac:dyDescent="0.2">
      <c r="A16344" s="734">
        <v>45161</v>
      </c>
      <c r="B16344" s="63" t="s">
        <v>3946</v>
      </c>
      <c r="C16344" s="63" t="s">
        <v>1230</v>
      </c>
      <c r="D16344" s="183" t="s">
        <v>8430</v>
      </c>
      <c r="E16344" s="126">
        <v>20000</v>
      </c>
      <c r="F16344" s="58"/>
      <c r="G16344" s="58">
        <f t="shared" si="261"/>
        <v>-20000</v>
      </c>
      <c r="H16344" s="705" t="s">
        <v>10628</v>
      </c>
    </row>
    <row r="16345" spans="1:8" ht="15" x14ac:dyDescent="0.2">
      <c r="A16345" s="734">
        <v>45161</v>
      </c>
      <c r="B16345" s="63" t="s">
        <v>9832</v>
      </c>
      <c r="C16345" s="63" t="s">
        <v>794</v>
      </c>
      <c r="D16345" s="183" t="s">
        <v>11011</v>
      </c>
      <c r="E16345" s="126">
        <v>25000</v>
      </c>
      <c r="F16345" s="58"/>
      <c r="G16345" s="58">
        <f t="shared" si="261"/>
        <v>-25000</v>
      </c>
      <c r="H16345" s="705" t="s">
        <v>10628</v>
      </c>
    </row>
    <row r="16346" spans="1:8" ht="15" customHeight="1" x14ac:dyDescent="0.2">
      <c r="A16346" s="734">
        <v>45161</v>
      </c>
      <c r="B16346" s="63" t="s">
        <v>9986</v>
      </c>
      <c r="C16346" s="63" t="s">
        <v>794</v>
      </c>
      <c r="D16346" s="183" t="s">
        <v>11011</v>
      </c>
      <c r="E16346" s="126">
        <v>25000</v>
      </c>
      <c r="F16346" s="58"/>
      <c r="G16346" s="58">
        <f t="shared" si="261"/>
        <v>-25000</v>
      </c>
      <c r="H16346" s="705" t="s">
        <v>10628</v>
      </c>
    </row>
    <row r="16347" spans="1:8" ht="15" customHeight="1" x14ac:dyDescent="0.2">
      <c r="A16347" s="734">
        <v>45161</v>
      </c>
      <c r="B16347" s="63" t="s">
        <v>9356</v>
      </c>
      <c r="C16347" s="63" t="s">
        <v>794</v>
      </c>
      <c r="D16347" s="183" t="s">
        <v>11012</v>
      </c>
      <c r="E16347" s="126">
        <v>25000</v>
      </c>
      <c r="F16347" s="58"/>
      <c r="G16347" s="58">
        <f t="shared" si="261"/>
        <v>-25000</v>
      </c>
      <c r="H16347" s="705" t="s">
        <v>10628</v>
      </c>
    </row>
    <row r="16348" spans="1:8" ht="15" customHeight="1" x14ac:dyDescent="0.2">
      <c r="A16348" s="734">
        <v>45161</v>
      </c>
      <c r="B16348" s="63" t="s">
        <v>10571</v>
      </c>
      <c r="C16348" s="63" t="s">
        <v>794</v>
      </c>
      <c r="D16348" s="183" t="s">
        <v>11012</v>
      </c>
      <c r="E16348" s="126">
        <v>25000</v>
      </c>
      <c r="F16348" s="58"/>
      <c r="G16348" s="58">
        <f t="shared" si="261"/>
        <v>-25000</v>
      </c>
      <c r="H16348" s="705" t="s">
        <v>10628</v>
      </c>
    </row>
    <row r="16349" spans="1:8" ht="15" customHeight="1" x14ac:dyDescent="0.2">
      <c r="A16349" s="734">
        <v>45161</v>
      </c>
      <c r="B16349" s="63" t="s">
        <v>25</v>
      </c>
      <c r="C16349" s="63" t="s">
        <v>794</v>
      </c>
      <c r="D16349" s="183" t="s">
        <v>11118</v>
      </c>
      <c r="E16349" s="126">
        <v>80000</v>
      </c>
      <c r="F16349" s="58"/>
      <c r="G16349" s="58">
        <f t="shared" si="261"/>
        <v>-80000</v>
      </c>
      <c r="H16349" s="705" t="s">
        <v>10628</v>
      </c>
    </row>
    <row r="16350" spans="1:8" ht="15" customHeight="1" x14ac:dyDescent="0.2">
      <c r="A16350" s="734">
        <v>45161</v>
      </c>
      <c r="B16350" s="63" t="s">
        <v>10179</v>
      </c>
      <c r="C16350" s="63" t="s">
        <v>794</v>
      </c>
      <c r="D16350" s="183" t="s">
        <v>9012</v>
      </c>
      <c r="E16350" s="126">
        <v>5000</v>
      </c>
      <c r="F16350" s="58"/>
      <c r="G16350" s="58">
        <f t="shared" si="261"/>
        <v>-5000</v>
      </c>
      <c r="H16350" s="705" t="s">
        <v>10628</v>
      </c>
    </row>
    <row r="16351" spans="1:8" ht="15" customHeight="1" x14ac:dyDescent="0.2">
      <c r="A16351" s="734">
        <v>45161</v>
      </c>
      <c r="B16351" s="63" t="s">
        <v>16</v>
      </c>
      <c r="C16351" s="63" t="s">
        <v>794</v>
      </c>
      <c r="D16351" s="183" t="s">
        <v>10966</v>
      </c>
      <c r="E16351" s="126">
        <v>23000</v>
      </c>
      <c r="F16351" s="58"/>
      <c r="G16351" s="58">
        <f t="shared" si="261"/>
        <v>-23000</v>
      </c>
      <c r="H16351" s="705" t="s">
        <v>10628</v>
      </c>
    </row>
    <row r="16352" spans="1:8" ht="15" customHeight="1" x14ac:dyDescent="0.2">
      <c r="A16352" s="734">
        <v>45161</v>
      </c>
      <c r="B16352" s="63" t="s">
        <v>10296</v>
      </c>
      <c r="C16352" s="63" t="s">
        <v>794</v>
      </c>
      <c r="D16352" s="183" t="s">
        <v>10973</v>
      </c>
      <c r="E16352" s="126">
        <v>47120</v>
      </c>
      <c r="F16352" s="58"/>
      <c r="G16352" s="58">
        <f t="shared" si="261"/>
        <v>-47120</v>
      </c>
      <c r="H16352" s="705" t="s">
        <v>10628</v>
      </c>
    </row>
    <row r="16353" spans="1:8" ht="15" x14ac:dyDescent="0.2">
      <c r="A16353" s="734">
        <v>45161</v>
      </c>
      <c r="B16353" s="63" t="s">
        <v>103</v>
      </c>
      <c r="C16353" s="63" t="s">
        <v>794</v>
      </c>
      <c r="D16353" s="183" t="s">
        <v>10981</v>
      </c>
      <c r="E16353" s="126">
        <v>229050</v>
      </c>
      <c r="F16353" s="58"/>
      <c r="G16353" s="58">
        <f t="shared" si="261"/>
        <v>-229050</v>
      </c>
      <c r="H16353" s="705" t="s">
        <v>10628</v>
      </c>
    </row>
    <row r="16354" spans="1:8" ht="15" x14ac:dyDescent="0.2">
      <c r="A16354" s="734">
        <v>45161</v>
      </c>
      <c r="B16354" s="63" t="s">
        <v>3946</v>
      </c>
      <c r="C16354" s="63" t="s">
        <v>794</v>
      </c>
      <c r="D16354" s="183" t="s">
        <v>10982</v>
      </c>
      <c r="E16354" s="126">
        <v>149794</v>
      </c>
      <c r="F16354" s="58"/>
      <c r="G16354" s="58">
        <f t="shared" si="261"/>
        <v>-149794</v>
      </c>
      <c r="H16354" s="705" t="s">
        <v>10628</v>
      </c>
    </row>
    <row r="16355" spans="1:8" ht="15" x14ac:dyDescent="0.2">
      <c r="A16355" s="734">
        <v>45161</v>
      </c>
      <c r="B16355" s="63" t="s">
        <v>37</v>
      </c>
      <c r="C16355" s="63" t="s">
        <v>794</v>
      </c>
      <c r="D16355" s="183" t="s">
        <v>10097</v>
      </c>
      <c r="E16355" s="126">
        <v>130524.19354838709</v>
      </c>
      <c r="F16355" s="58"/>
      <c r="G16355" s="58">
        <f t="shared" si="261"/>
        <v>-130524.19354838709</v>
      </c>
      <c r="H16355" s="705" t="s">
        <v>10628</v>
      </c>
    </row>
    <row r="16356" spans="1:8" ht="15" customHeight="1" x14ac:dyDescent="0.2">
      <c r="A16356" s="734">
        <v>45161</v>
      </c>
      <c r="B16356" s="63" t="s">
        <v>9409</v>
      </c>
      <c r="C16356" s="63" t="s">
        <v>794</v>
      </c>
      <c r="D16356" s="183" t="s">
        <v>10984</v>
      </c>
      <c r="E16356" s="126">
        <v>107735</v>
      </c>
      <c r="F16356" s="58"/>
      <c r="G16356" s="58">
        <f t="shared" si="261"/>
        <v>-107735</v>
      </c>
      <c r="H16356" s="705" t="s">
        <v>10628</v>
      </c>
    </row>
    <row r="16357" spans="1:8" ht="15" customHeight="1" x14ac:dyDescent="0.2">
      <c r="A16357" s="734">
        <v>45161</v>
      </c>
      <c r="B16357" s="63" t="s">
        <v>10576</v>
      </c>
      <c r="C16357" s="63" t="s">
        <v>794</v>
      </c>
      <c r="D16357" s="183" t="s">
        <v>10985</v>
      </c>
      <c r="E16357" s="126">
        <v>88065</v>
      </c>
      <c r="F16357" s="58"/>
      <c r="G16357" s="58">
        <f t="shared" si="261"/>
        <v>-88065</v>
      </c>
      <c r="H16357" s="705" t="s">
        <v>10628</v>
      </c>
    </row>
    <row r="16358" spans="1:8" ht="15" customHeight="1" x14ac:dyDescent="0.2">
      <c r="A16358" s="734">
        <v>45161</v>
      </c>
      <c r="B16358" s="63" t="s">
        <v>9402</v>
      </c>
      <c r="C16358" s="63" t="s">
        <v>794</v>
      </c>
      <c r="D16358" s="183" t="s">
        <v>10986</v>
      </c>
      <c r="E16358" s="126">
        <v>65000</v>
      </c>
      <c r="F16358" s="58"/>
      <c r="G16358" s="58">
        <f t="shared" si="261"/>
        <v>-65000</v>
      </c>
      <c r="H16358" s="705" t="s">
        <v>10628</v>
      </c>
    </row>
    <row r="16359" spans="1:8" ht="15" customHeight="1" x14ac:dyDescent="0.2">
      <c r="A16359" s="734">
        <v>45161</v>
      </c>
      <c r="B16359" s="63" t="s">
        <v>3945</v>
      </c>
      <c r="C16359" s="63" t="s">
        <v>794</v>
      </c>
      <c r="D16359" s="183" t="s">
        <v>10987</v>
      </c>
      <c r="E16359" s="126">
        <v>126000</v>
      </c>
      <c r="F16359" s="58"/>
      <c r="G16359" s="58">
        <f t="shared" si="261"/>
        <v>-126000</v>
      </c>
      <c r="H16359" s="705" t="s">
        <v>10628</v>
      </c>
    </row>
    <row r="16360" spans="1:8" ht="15" customHeight="1" x14ac:dyDescent="0.2">
      <c r="A16360" s="734">
        <v>45161</v>
      </c>
      <c r="B16360" s="63" t="s">
        <v>9356</v>
      </c>
      <c r="C16360" s="63" t="s">
        <v>794</v>
      </c>
      <c r="D16360" s="183" t="s">
        <v>10989</v>
      </c>
      <c r="E16360" s="126">
        <v>46150</v>
      </c>
      <c r="F16360" s="58"/>
      <c r="G16360" s="58">
        <f t="shared" si="261"/>
        <v>-46150</v>
      </c>
      <c r="H16360" s="705" t="s">
        <v>10628</v>
      </c>
    </row>
    <row r="16361" spans="1:8" ht="15" customHeight="1" x14ac:dyDescent="0.2">
      <c r="A16361" s="734">
        <v>45161</v>
      </c>
      <c r="B16361" s="63" t="s">
        <v>7807</v>
      </c>
      <c r="C16361" s="63" t="s">
        <v>794</v>
      </c>
      <c r="D16361" s="183" t="s">
        <v>10990</v>
      </c>
      <c r="E16361" s="126">
        <v>24040</v>
      </c>
      <c r="F16361" s="58"/>
      <c r="G16361" s="58">
        <f t="shared" si="261"/>
        <v>-24040</v>
      </c>
      <c r="H16361" s="705" t="s">
        <v>10628</v>
      </c>
    </row>
    <row r="16362" spans="1:8" ht="15" customHeight="1" x14ac:dyDescent="0.2">
      <c r="A16362" s="734">
        <v>45161</v>
      </c>
      <c r="B16362" s="63" t="s">
        <v>9356</v>
      </c>
      <c r="C16362" s="63" t="s">
        <v>794</v>
      </c>
      <c r="D16362" s="183" t="s">
        <v>10991</v>
      </c>
      <c r="E16362" s="126">
        <v>106980</v>
      </c>
      <c r="F16362" s="58"/>
      <c r="G16362" s="58">
        <f t="shared" si="261"/>
        <v>-106980</v>
      </c>
      <c r="H16362" s="705" t="s">
        <v>10628</v>
      </c>
    </row>
    <row r="16363" spans="1:8" ht="15"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customHeight="1" x14ac:dyDescent="0.2">
      <c r="A16364" s="734">
        <v>45161</v>
      </c>
      <c r="B16364" s="63" t="s">
        <v>10576</v>
      </c>
      <c r="C16364" s="63" t="s">
        <v>2503</v>
      </c>
      <c r="D16364" s="183" t="s">
        <v>11030</v>
      </c>
      <c r="E16364" s="126">
        <v>24670</v>
      </c>
      <c r="F16364" s="58"/>
      <c r="G16364" s="58">
        <f t="shared" si="261"/>
        <v>-24670</v>
      </c>
      <c r="H16364" s="705" t="s">
        <v>10628</v>
      </c>
    </row>
    <row r="16365" spans="1:8" ht="15" customHeight="1" x14ac:dyDescent="0.2">
      <c r="A16365" s="734">
        <v>45161</v>
      </c>
      <c r="B16365" s="63" t="s">
        <v>103</v>
      </c>
      <c r="C16365" s="63" t="s">
        <v>2503</v>
      </c>
      <c r="D16365" s="183" t="s">
        <v>11066</v>
      </c>
      <c r="E16365" s="126">
        <v>65000</v>
      </c>
      <c r="F16365" s="58"/>
      <c r="G16365" s="58">
        <f t="shared" si="261"/>
        <v>-65000</v>
      </c>
      <c r="H16365" s="705" t="s">
        <v>10628</v>
      </c>
    </row>
    <row r="16366" spans="1:8" ht="15" customHeight="1" x14ac:dyDescent="0.2">
      <c r="A16366" s="734">
        <v>45161</v>
      </c>
      <c r="B16366" s="63" t="s">
        <v>10379</v>
      </c>
      <c r="C16366" s="63" t="s">
        <v>3145</v>
      </c>
      <c r="D16366" s="183" t="s">
        <v>10865</v>
      </c>
      <c r="E16366" s="126">
        <v>44000</v>
      </c>
      <c r="F16366" s="58"/>
      <c r="G16366" s="58">
        <f t="shared" si="261"/>
        <v>-44000</v>
      </c>
      <c r="H16366" s="705" t="s">
        <v>10628</v>
      </c>
    </row>
    <row r="16367" spans="1:8" ht="15" customHeight="1" x14ac:dyDescent="0.2">
      <c r="A16367" s="734">
        <v>45161</v>
      </c>
      <c r="B16367" s="63" t="s">
        <v>10379</v>
      </c>
      <c r="C16367" s="63" t="s">
        <v>5741</v>
      </c>
      <c r="D16367" s="183" t="s">
        <v>10337</v>
      </c>
      <c r="E16367" s="126">
        <v>200</v>
      </c>
      <c r="F16367" s="58"/>
      <c r="G16367" s="58">
        <f t="shared" si="261"/>
        <v>-200</v>
      </c>
      <c r="H16367" s="705" t="s">
        <v>10628</v>
      </c>
    </row>
    <row r="16368" spans="1:8" ht="15" customHeight="1" x14ac:dyDescent="0.2">
      <c r="A16368" s="734">
        <v>45161</v>
      </c>
      <c r="B16368" s="63" t="s">
        <v>8876</v>
      </c>
      <c r="C16368" s="63" t="s">
        <v>3145</v>
      </c>
      <c r="D16368" s="183" t="s">
        <v>10866</v>
      </c>
      <c r="E16368" s="126">
        <v>450</v>
      </c>
      <c r="F16368" s="58"/>
      <c r="G16368" s="58">
        <f t="shared" si="261"/>
        <v>-450</v>
      </c>
      <c r="H16368" s="705" t="s">
        <v>10628</v>
      </c>
    </row>
    <row r="16369" spans="1:8" ht="15" customHeight="1" x14ac:dyDescent="0.2">
      <c r="A16369" s="734">
        <v>45162</v>
      </c>
      <c r="B16369" s="63" t="s">
        <v>10296</v>
      </c>
      <c r="C16369" s="63" t="s">
        <v>3145</v>
      </c>
      <c r="D16369" s="183" t="s">
        <v>10867</v>
      </c>
      <c r="E16369" s="126">
        <v>26000</v>
      </c>
      <c r="F16369" s="58"/>
      <c r="G16369" s="58">
        <f t="shared" si="261"/>
        <v>-26000</v>
      </c>
      <c r="H16369" s="705" t="s">
        <v>10628</v>
      </c>
    </row>
    <row r="16370" spans="1:8" ht="15" customHeight="1" x14ac:dyDescent="0.2">
      <c r="A16370" s="734">
        <v>45162</v>
      </c>
      <c r="B16370" s="63" t="s">
        <v>10576</v>
      </c>
      <c r="C16370" s="63" t="s">
        <v>3145</v>
      </c>
      <c r="D16370" s="183" t="s">
        <v>10868</v>
      </c>
      <c r="E16370" s="126">
        <v>3100</v>
      </c>
      <c r="F16370" s="58"/>
      <c r="G16370" s="58">
        <f t="shared" si="261"/>
        <v>-3100</v>
      </c>
      <c r="H16370" s="705" t="s">
        <v>10628</v>
      </c>
    </row>
    <row r="16371" spans="1:8" ht="15" customHeight="1" x14ac:dyDescent="0.2">
      <c r="A16371" s="734">
        <v>45162</v>
      </c>
      <c r="B16371" s="63" t="s">
        <v>9769</v>
      </c>
      <c r="C16371" s="63" t="s">
        <v>8900</v>
      </c>
      <c r="D16371" s="108" t="s">
        <v>10869</v>
      </c>
      <c r="E16371" s="126">
        <v>200000</v>
      </c>
      <c r="F16371" s="58"/>
      <c r="G16371" s="58">
        <f t="shared" si="261"/>
        <v>-200000</v>
      </c>
      <c r="H16371" s="705" t="s">
        <v>10628</v>
      </c>
    </row>
    <row r="16372" spans="1:8" ht="24" x14ac:dyDescent="0.2">
      <c r="A16372" s="734">
        <v>45162</v>
      </c>
      <c r="B16372" s="63" t="s">
        <v>2933</v>
      </c>
      <c r="C16372" s="63" t="s">
        <v>392</v>
      </c>
      <c r="D16372" s="183" t="s">
        <v>10870</v>
      </c>
      <c r="E16372" s="126">
        <v>5000</v>
      </c>
      <c r="F16372" s="58"/>
      <c r="G16372" s="58">
        <f t="shared" si="261"/>
        <v>-5000</v>
      </c>
      <c r="H16372" s="705" t="s">
        <v>10628</v>
      </c>
    </row>
    <row r="16373" spans="1:8" ht="15" x14ac:dyDescent="0.2">
      <c r="A16373" s="734">
        <v>45163</v>
      </c>
      <c r="B16373" s="63" t="s">
        <v>103</v>
      </c>
      <c r="C16373" s="63" t="s">
        <v>103</v>
      </c>
      <c r="D16373" s="183" t="s">
        <v>10211</v>
      </c>
      <c r="E16373" s="126">
        <v>3000</v>
      </c>
      <c r="F16373" s="58"/>
      <c r="G16373" s="58">
        <f t="shared" si="261"/>
        <v>-3000</v>
      </c>
      <c r="H16373" s="705" t="s">
        <v>10628</v>
      </c>
    </row>
    <row r="16374" spans="1:8" ht="15" x14ac:dyDescent="0.2">
      <c r="A16374" s="734">
        <v>45163</v>
      </c>
      <c r="B16374" s="63" t="s">
        <v>10379</v>
      </c>
      <c r="C16374" s="63" t="s">
        <v>3145</v>
      </c>
      <c r="D16374" s="183" t="s">
        <v>10871</v>
      </c>
      <c r="E16374" s="126">
        <v>1100</v>
      </c>
      <c r="F16374" s="58"/>
      <c r="G16374" s="58">
        <f t="shared" si="261"/>
        <v>-1100</v>
      </c>
      <c r="H16374" s="705" t="s">
        <v>10628</v>
      </c>
    </row>
    <row r="16375" spans="1:8" ht="15" x14ac:dyDescent="0.2">
      <c r="A16375" s="734">
        <v>45163</v>
      </c>
      <c r="B16375" s="63" t="s">
        <v>10379</v>
      </c>
      <c r="C16375" s="63" t="s">
        <v>5741</v>
      </c>
      <c r="D16375" s="183" t="s">
        <v>370</v>
      </c>
      <c r="E16375" s="126">
        <v>850</v>
      </c>
      <c r="F16375" s="58"/>
      <c r="G16375" s="58">
        <f t="shared" si="261"/>
        <v>-850</v>
      </c>
      <c r="H16375" s="705" t="s">
        <v>10628</v>
      </c>
    </row>
    <row r="16376" spans="1:8" ht="15" x14ac:dyDescent="0.2">
      <c r="A16376" s="734">
        <v>45163</v>
      </c>
      <c r="B16376" s="63" t="s">
        <v>10576</v>
      </c>
      <c r="C16376" s="63" t="s">
        <v>5741</v>
      </c>
      <c r="D16376" s="183" t="s">
        <v>370</v>
      </c>
      <c r="E16376" s="126">
        <v>1000</v>
      </c>
      <c r="F16376" s="58"/>
      <c r="G16376" s="58">
        <f t="shared" si="261"/>
        <v>-1000</v>
      </c>
      <c r="H16376" s="705" t="s">
        <v>10628</v>
      </c>
    </row>
    <row r="16377" spans="1:8" ht="15" x14ac:dyDescent="0.2">
      <c r="A16377" s="734">
        <v>45163</v>
      </c>
      <c r="B16377" s="63" t="s">
        <v>10296</v>
      </c>
      <c r="C16377" s="63" t="s">
        <v>5741</v>
      </c>
      <c r="D16377" s="183" t="s">
        <v>370</v>
      </c>
      <c r="E16377" s="126">
        <v>1000</v>
      </c>
      <c r="F16377" s="58"/>
      <c r="G16377" s="58">
        <f t="shared" si="261"/>
        <v>-1000</v>
      </c>
      <c r="H16377" s="705" t="s">
        <v>10628</v>
      </c>
    </row>
    <row r="16378" spans="1:8" ht="15" x14ac:dyDescent="0.2">
      <c r="A16378" s="734">
        <v>45164</v>
      </c>
      <c r="B16378" s="63" t="s">
        <v>3946</v>
      </c>
      <c r="C16378" s="63" t="s">
        <v>10617</v>
      </c>
      <c r="D16378" s="183" t="s">
        <v>10873</v>
      </c>
      <c r="E16378" s="126">
        <v>100000</v>
      </c>
      <c r="F16378" s="58"/>
      <c r="G16378" s="58">
        <f t="shared" si="261"/>
        <v>-100000</v>
      </c>
      <c r="H16378" s="705" t="s">
        <v>10628</v>
      </c>
    </row>
    <row r="16379" spans="1:8" ht="15" x14ac:dyDescent="0.2">
      <c r="A16379" s="734">
        <v>45164</v>
      </c>
      <c r="B16379" s="63" t="s">
        <v>10576</v>
      </c>
      <c r="C16379" s="63" t="s">
        <v>3145</v>
      </c>
      <c r="D16379" s="183" t="s">
        <v>10872</v>
      </c>
      <c r="E16379" s="126">
        <v>133700</v>
      </c>
      <c r="F16379" s="58"/>
      <c r="G16379" s="58">
        <f t="shared" si="261"/>
        <v>-133700</v>
      </c>
      <c r="H16379" s="705" t="s">
        <v>10628</v>
      </c>
    </row>
    <row r="16380" spans="1:8" ht="15" customHeight="1" x14ac:dyDescent="0.2">
      <c r="A16380" s="734">
        <v>45164</v>
      </c>
      <c r="B16380" s="63" t="s">
        <v>10379</v>
      </c>
      <c r="C16380" s="63" t="s">
        <v>5741</v>
      </c>
      <c r="D16380" s="183" t="s">
        <v>370</v>
      </c>
      <c r="E16380" s="126">
        <v>1700</v>
      </c>
      <c r="F16380" s="58"/>
      <c r="G16380" s="58">
        <f t="shared" si="261"/>
        <v>-1700</v>
      </c>
      <c r="H16380" s="705" t="s">
        <v>10628</v>
      </c>
    </row>
    <row r="16381" spans="1:8" ht="15" customHeight="1" x14ac:dyDescent="0.2">
      <c r="A16381" s="734">
        <v>45164</v>
      </c>
      <c r="B16381" s="63" t="s">
        <v>10296</v>
      </c>
      <c r="C16381" s="63" t="s">
        <v>392</v>
      </c>
      <c r="D16381" s="183" t="s">
        <v>10874</v>
      </c>
      <c r="E16381" s="126">
        <v>1000</v>
      </c>
      <c r="F16381" s="58"/>
      <c r="G16381" s="58">
        <f t="shared" si="261"/>
        <v>-1000</v>
      </c>
      <c r="H16381" s="705" t="s">
        <v>10628</v>
      </c>
    </row>
    <row r="16382" spans="1:8" ht="15" x14ac:dyDescent="0.2">
      <c r="A16382" s="734">
        <v>45164</v>
      </c>
      <c r="B16382" s="63" t="s">
        <v>25</v>
      </c>
      <c r="C16382" s="63" t="s">
        <v>8150</v>
      </c>
      <c r="D16382" s="183" t="s">
        <v>10241</v>
      </c>
      <c r="E16382" s="126">
        <v>110227</v>
      </c>
      <c r="F16382" s="58"/>
      <c r="G16382" s="58">
        <f t="shared" si="261"/>
        <v>-110227</v>
      </c>
      <c r="H16382" s="705" t="s">
        <v>10628</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x14ac:dyDescent="0.2">
      <c r="A16384" s="734">
        <v>45164</v>
      </c>
      <c r="B16384" s="63" t="s">
        <v>9356</v>
      </c>
      <c r="C16384" s="63" t="s">
        <v>10883</v>
      </c>
      <c r="D16384" s="183" t="s">
        <v>10875</v>
      </c>
      <c r="E16384" s="126">
        <v>1600000</v>
      </c>
      <c r="F16384" s="58"/>
      <c r="G16384" s="58">
        <f t="shared" si="262"/>
        <v>-1600000</v>
      </c>
      <c r="H16384" s="705" t="s">
        <v>10628</v>
      </c>
    </row>
    <row r="16385" spans="1:8" ht="15" x14ac:dyDescent="0.2">
      <c r="A16385" s="734">
        <v>45164</v>
      </c>
      <c r="B16385" s="63" t="s">
        <v>9967</v>
      </c>
      <c r="C16385" s="551" t="s">
        <v>1803</v>
      </c>
      <c r="D16385" s="740" t="s">
        <v>10876</v>
      </c>
      <c r="E16385" s="552">
        <v>73080</v>
      </c>
      <c r="F16385" s="58"/>
      <c r="G16385" s="58">
        <f t="shared" si="262"/>
        <v>-73080</v>
      </c>
      <c r="H16385" s="705" t="s">
        <v>10628</v>
      </c>
    </row>
    <row r="16386" spans="1:8" ht="15" customHeight="1" x14ac:dyDescent="0.2">
      <c r="A16386" s="734">
        <v>45164</v>
      </c>
      <c r="B16386" s="63" t="s">
        <v>10296</v>
      </c>
      <c r="C16386" s="551" t="s">
        <v>1803</v>
      </c>
      <c r="D16386" s="740" t="s">
        <v>10876</v>
      </c>
      <c r="E16386" s="552">
        <v>4870</v>
      </c>
      <c r="F16386" s="58"/>
      <c r="G16386" s="58">
        <f t="shared" si="262"/>
        <v>-4870</v>
      </c>
      <c r="H16386" s="705" t="s">
        <v>10628</v>
      </c>
    </row>
    <row r="16387" spans="1:8" ht="15" customHeight="1" x14ac:dyDescent="0.2">
      <c r="A16387" s="734">
        <v>45164</v>
      </c>
      <c r="B16387" s="63" t="s">
        <v>10909</v>
      </c>
      <c r="C16387" s="551" t="s">
        <v>1803</v>
      </c>
      <c r="D16387" s="740" t="s">
        <v>10876</v>
      </c>
      <c r="E16387" s="552">
        <v>75050</v>
      </c>
      <c r="F16387" s="58"/>
      <c r="G16387" s="58">
        <f t="shared" si="262"/>
        <v>-75050</v>
      </c>
      <c r="H16387" s="705" t="s">
        <v>10628</v>
      </c>
    </row>
    <row r="16388" spans="1:8" ht="15" x14ac:dyDescent="0.2">
      <c r="A16388" s="734">
        <v>45164</v>
      </c>
      <c r="B16388" s="63" t="s">
        <v>9832</v>
      </c>
      <c r="C16388" s="63" t="s">
        <v>3145</v>
      </c>
      <c r="D16388" s="183" t="s">
        <v>10877</v>
      </c>
      <c r="E16388" s="126">
        <v>53000</v>
      </c>
      <c r="F16388" s="58"/>
      <c r="G16388" s="58">
        <f t="shared" si="262"/>
        <v>-53000</v>
      </c>
      <c r="H16388" s="705" t="s">
        <v>10628</v>
      </c>
    </row>
    <row r="16389" spans="1:8" ht="15" x14ac:dyDescent="0.2">
      <c r="A16389" s="734">
        <v>45164</v>
      </c>
      <c r="B16389" s="63" t="s">
        <v>10379</v>
      </c>
      <c r="C16389" s="63" t="s">
        <v>3145</v>
      </c>
      <c r="D16389" s="183" t="s">
        <v>10878</v>
      </c>
      <c r="E16389" s="126">
        <v>30000</v>
      </c>
      <c r="F16389" s="58"/>
      <c r="G16389" s="58">
        <f t="shared" si="262"/>
        <v>-30000</v>
      </c>
      <c r="H16389" s="705" t="s">
        <v>10628</v>
      </c>
    </row>
    <row r="16390" spans="1:8" ht="15" x14ac:dyDescent="0.2">
      <c r="A16390" s="734">
        <v>45164</v>
      </c>
      <c r="B16390" s="63" t="s">
        <v>10232</v>
      </c>
      <c r="C16390" s="63" t="s">
        <v>790</v>
      </c>
      <c r="D16390" s="183" t="s">
        <v>370</v>
      </c>
      <c r="E16390" s="126">
        <v>2050</v>
      </c>
      <c r="F16390" s="58"/>
      <c r="G16390" s="58">
        <f t="shared" si="262"/>
        <v>-2050</v>
      </c>
      <c r="H16390" s="705" t="s">
        <v>10628</v>
      </c>
    </row>
    <row r="16391" spans="1:8" ht="15" x14ac:dyDescent="0.2">
      <c r="A16391" s="734">
        <v>45164</v>
      </c>
      <c r="B16391" s="63" t="s">
        <v>10576</v>
      </c>
      <c r="C16391" s="63" t="s">
        <v>790</v>
      </c>
      <c r="D16391" s="183" t="s">
        <v>370</v>
      </c>
      <c r="E16391" s="126">
        <v>7150</v>
      </c>
      <c r="F16391" s="58"/>
      <c r="G16391" s="58">
        <f t="shared" si="262"/>
        <v>-7150</v>
      </c>
      <c r="H16391" s="705" t="s">
        <v>10628</v>
      </c>
    </row>
    <row r="16392" spans="1:8" ht="15" x14ac:dyDescent="0.2">
      <c r="A16392" s="734">
        <v>45164</v>
      </c>
      <c r="B16392" s="63" t="s">
        <v>9832</v>
      </c>
      <c r="C16392" s="63" t="s">
        <v>790</v>
      </c>
      <c r="D16392" s="183" t="s">
        <v>370</v>
      </c>
      <c r="E16392" s="126">
        <v>400</v>
      </c>
      <c r="F16392" s="58"/>
      <c r="G16392" s="58">
        <f t="shared" si="262"/>
        <v>-400</v>
      </c>
      <c r="H16392" s="705" t="s">
        <v>10628</v>
      </c>
    </row>
    <row r="16393" spans="1:8" ht="15" x14ac:dyDescent="0.2">
      <c r="A16393" s="734">
        <v>45164</v>
      </c>
      <c r="B16393" s="63" t="s">
        <v>10144</v>
      </c>
      <c r="C16393" s="63" t="s">
        <v>790</v>
      </c>
      <c r="D16393" s="183" t="s">
        <v>370</v>
      </c>
      <c r="E16393" s="126">
        <v>250</v>
      </c>
      <c r="F16393" s="58"/>
      <c r="G16393" s="58">
        <f t="shared" si="262"/>
        <v>-250</v>
      </c>
      <c r="H16393" s="705" t="s">
        <v>10628</v>
      </c>
    </row>
    <row r="16394" spans="1:8" ht="15" x14ac:dyDescent="0.2">
      <c r="A16394" s="734">
        <v>45164</v>
      </c>
      <c r="B16394" s="63" t="s">
        <v>9402</v>
      </c>
      <c r="C16394" s="63" t="s">
        <v>790</v>
      </c>
      <c r="D16394" s="183" t="s">
        <v>370</v>
      </c>
      <c r="E16394" s="126">
        <v>200</v>
      </c>
      <c r="F16394" s="58"/>
      <c r="G16394" s="58">
        <f t="shared" si="262"/>
        <v>-200</v>
      </c>
      <c r="H16394" s="705" t="s">
        <v>10628</v>
      </c>
    </row>
    <row r="16395" spans="1:8" ht="15" x14ac:dyDescent="0.2">
      <c r="A16395" s="734">
        <v>45164</v>
      </c>
      <c r="B16395" s="63" t="s">
        <v>10379</v>
      </c>
      <c r="C16395" s="63" t="s">
        <v>790</v>
      </c>
      <c r="D16395" s="183" t="s">
        <v>370</v>
      </c>
      <c r="E16395" s="126">
        <v>4690</v>
      </c>
      <c r="F16395" s="58"/>
      <c r="G16395" s="58">
        <f t="shared" si="262"/>
        <v>-4690</v>
      </c>
      <c r="H16395" s="705" t="s">
        <v>10628</v>
      </c>
    </row>
    <row r="16396" spans="1:8" ht="15" x14ac:dyDescent="0.2">
      <c r="A16396" s="734">
        <v>45164</v>
      </c>
      <c r="B16396" s="63" t="s">
        <v>9402</v>
      </c>
      <c r="C16396" s="63" t="s">
        <v>9549</v>
      </c>
      <c r="D16396" s="183" t="s">
        <v>10879</v>
      </c>
      <c r="E16396" s="126">
        <v>30000</v>
      </c>
      <c r="F16396" s="58"/>
      <c r="G16396" s="58">
        <f t="shared" si="262"/>
        <v>-30000</v>
      </c>
      <c r="H16396" s="705" t="s">
        <v>10628</v>
      </c>
    </row>
    <row r="16397" spans="1:8" ht="15" x14ac:dyDescent="0.2">
      <c r="A16397" s="734">
        <v>45164</v>
      </c>
      <c r="B16397" s="63" t="s">
        <v>9402</v>
      </c>
      <c r="C16397" s="63" t="s">
        <v>9549</v>
      </c>
      <c r="D16397" s="183" t="s">
        <v>6927</v>
      </c>
      <c r="E16397" s="126">
        <v>25000</v>
      </c>
      <c r="F16397" s="58"/>
      <c r="G16397" s="58">
        <f t="shared" si="262"/>
        <v>-25000</v>
      </c>
      <c r="H16397" s="705" t="s">
        <v>10628</v>
      </c>
    </row>
    <row r="16398" spans="1:8" ht="15" x14ac:dyDescent="0.2">
      <c r="A16398" s="734">
        <v>45166</v>
      </c>
      <c r="B16398" s="63" t="s">
        <v>103</v>
      </c>
      <c r="C16398" s="63" t="s">
        <v>103</v>
      </c>
      <c r="D16398" s="183" t="s">
        <v>10211</v>
      </c>
      <c r="E16398" s="126">
        <v>3000</v>
      </c>
      <c r="F16398" s="58"/>
      <c r="G16398" s="58">
        <f t="shared" si="262"/>
        <v>-3000</v>
      </c>
      <c r="H16398" s="705" t="s">
        <v>10628</v>
      </c>
    </row>
    <row r="16399" spans="1:8" ht="15" x14ac:dyDescent="0.2">
      <c r="A16399" s="734">
        <v>45166</v>
      </c>
      <c r="B16399" s="63" t="s">
        <v>10576</v>
      </c>
      <c r="C16399" s="63" t="s">
        <v>3145</v>
      </c>
      <c r="D16399" s="183" t="s">
        <v>2272</v>
      </c>
      <c r="E16399" s="126">
        <v>10000</v>
      </c>
      <c r="F16399" s="58"/>
      <c r="G16399" s="58">
        <f t="shared" si="262"/>
        <v>-10000</v>
      </c>
      <c r="H16399" s="705" t="s">
        <v>10628</v>
      </c>
    </row>
    <row r="16400" spans="1:8" ht="15" x14ac:dyDescent="0.2">
      <c r="A16400" s="734">
        <v>45166</v>
      </c>
      <c r="B16400" s="63" t="s">
        <v>10576</v>
      </c>
      <c r="C16400" s="63" t="s">
        <v>3145</v>
      </c>
      <c r="D16400" s="183" t="s">
        <v>10880</v>
      </c>
      <c r="E16400" s="126">
        <v>51000</v>
      </c>
      <c r="F16400" s="58"/>
      <c r="G16400" s="58">
        <f t="shared" si="262"/>
        <v>-51000</v>
      </c>
      <c r="H16400" s="705" t="s">
        <v>10628</v>
      </c>
    </row>
    <row r="16401" spans="1:8" ht="15" x14ac:dyDescent="0.2">
      <c r="A16401" s="734">
        <v>45166</v>
      </c>
      <c r="B16401" s="63" t="s">
        <v>9356</v>
      </c>
      <c r="C16401" s="63" t="s">
        <v>5741</v>
      </c>
      <c r="D16401" s="183" t="s">
        <v>10337</v>
      </c>
      <c r="E16401" s="126">
        <v>500</v>
      </c>
      <c r="F16401" s="58"/>
      <c r="G16401" s="58">
        <f t="shared" si="262"/>
        <v>-500</v>
      </c>
      <c r="H16401" s="705" t="s">
        <v>10628</v>
      </c>
    </row>
    <row r="16402" spans="1:8" ht="15" x14ac:dyDescent="0.2">
      <c r="A16402" s="734">
        <v>45166</v>
      </c>
      <c r="B16402" s="63" t="s">
        <v>10379</v>
      </c>
      <c r="C16402" s="63" t="s">
        <v>5741</v>
      </c>
      <c r="D16402" s="183" t="s">
        <v>370</v>
      </c>
      <c r="E16402" s="126">
        <v>1800</v>
      </c>
      <c r="F16402" s="58"/>
      <c r="G16402" s="58">
        <f t="shared" si="262"/>
        <v>-1800</v>
      </c>
      <c r="H16402" s="705" t="s">
        <v>10628</v>
      </c>
    </row>
    <row r="16403" spans="1:8" ht="15" x14ac:dyDescent="0.2">
      <c r="A16403" s="734">
        <v>45166</v>
      </c>
      <c r="B16403" s="63" t="s">
        <v>10379</v>
      </c>
      <c r="C16403" s="63" t="s">
        <v>3145</v>
      </c>
      <c r="D16403" s="183" t="s">
        <v>2272</v>
      </c>
      <c r="E16403" s="126">
        <v>22830</v>
      </c>
      <c r="F16403" s="58"/>
      <c r="G16403" s="58">
        <f t="shared" si="262"/>
        <v>-22830</v>
      </c>
      <c r="H16403" s="705" t="s">
        <v>10628</v>
      </c>
    </row>
    <row r="16404" spans="1:8" ht="15" x14ac:dyDescent="0.2">
      <c r="A16404" s="734">
        <v>45166</v>
      </c>
      <c r="B16404" s="63" t="s">
        <v>9356</v>
      </c>
      <c r="C16404" s="63" t="s">
        <v>3145</v>
      </c>
      <c r="D16404" s="183" t="s">
        <v>10881</v>
      </c>
      <c r="E16404" s="126">
        <v>69000</v>
      </c>
      <c r="F16404" s="58"/>
      <c r="G16404" s="58">
        <f t="shared" si="262"/>
        <v>-69000</v>
      </c>
      <c r="H16404" s="705" t="s">
        <v>10628</v>
      </c>
    </row>
    <row r="16405" spans="1:8" ht="15" x14ac:dyDescent="0.2">
      <c r="A16405" s="734">
        <v>45166</v>
      </c>
      <c r="B16405" s="63" t="s">
        <v>10576</v>
      </c>
      <c r="C16405" s="63" t="s">
        <v>5741</v>
      </c>
      <c r="D16405" s="183" t="s">
        <v>370</v>
      </c>
      <c r="E16405" s="126">
        <v>3500</v>
      </c>
      <c r="F16405" s="58"/>
      <c r="G16405" s="58">
        <f t="shared" si="262"/>
        <v>-3500</v>
      </c>
      <c r="H16405" s="705" t="s">
        <v>10628</v>
      </c>
    </row>
    <row r="16406" spans="1:8" ht="15" x14ac:dyDescent="0.2">
      <c r="A16406" s="734">
        <v>45166</v>
      </c>
      <c r="B16406" s="63" t="s">
        <v>103</v>
      </c>
      <c r="C16406" s="63" t="s">
        <v>103</v>
      </c>
      <c r="D16406" s="183" t="s">
        <v>10211</v>
      </c>
      <c r="E16406" s="126">
        <v>3500</v>
      </c>
      <c r="F16406" s="58"/>
      <c r="G16406" s="58">
        <f t="shared" si="262"/>
        <v>-3500</v>
      </c>
      <c r="H16406" s="705" t="s">
        <v>10628</v>
      </c>
    </row>
    <row r="16407" spans="1:8" ht="24" x14ac:dyDescent="0.2">
      <c r="A16407" s="734">
        <v>45166</v>
      </c>
      <c r="B16407" s="63" t="s">
        <v>9356</v>
      </c>
      <c r="C16407" s="63" t="s">
        <v>10883</v>
      </c>
      <c r="D16407" s="183" t="s">
        <v>10882</v>
      </c>
      <c r="E16407" s="126">
        <v>200000</v>
      </c>
      <c r="F16407" s="58"/>
      <c r="G16407" s="58">
        <f t="shared" si="262"/>
        <v>-200000</v>
      </c>
      <c r="H16407" s="705" t="s">
        <v>10628</v>
      </c>
    </row>
    <row r="16408" spans="1:8" ht="15" x14ac:dyDescent="0.2">
      <c r="A16408" s="734">
        <v>45166</v>
      </c>
      <c r="B16408" s="63" t="s">
        <v>2933</v>
      </c>
      <c r="C16408" s="63" t="s">
        <v>392</v>
      </c>
      <c r="D16408" s="183" t="s">
        <v>370</v>
      </c>
      <c r="E16408" s="126">
        <v>6250</v>
      </c>
      <c r="F16408" s="58"/>
      <c r="G16408" s="58">
        <f t="shared" si="262"/>
        <v>-6250</v>
      </c>
      <c r="H16408" s="705" t="s">
        <v>10628</v>
      </c>
    </row>
    <row r="16409" spans="1:8" ht="15" x14ac:dyDescent="0.2">
      <c r="A16409" s="734">
        <v>45166</v>
      </c>
      <c r="B16409" s="63" t="s">
        <v>9409</v>
      </c>
      <c r="C16409" s="63" t="s">
        <v>3145</v>
      </c>
      <c r="D16409" s="183" t="s">
        <v>5136</v>
      </c>
      <c r="E16409" s="126">
        <v>18720</v>
      </c>
      <c r="F16409" s="58"/>
      <c r="G16409" s="58">
        <f t="shared" si="262"/>
        <v>-18720</v>
      </c>
      <c r="H16409" s="705" t="s">
        <v>10628</v>
      </c>
    </row>
    <row r="16410" spans="1:8" ht="15" x14ac:dyDescent="0.2">
      <c r="A16410" s="734">
        <v>45166</v>
      </c>
      <c r="B16410" s="63" t="s">
        <v>10296</v>
      </c>
      <c r="C16410" s="63" t="s">
        <v>6967</v>
      </c>
      <c r="D16410" s="183" t="s">
        <v>9517</v>
      </c>
      <c r="E16410" s="126">
        <v>8000</v>
      </c>
      <c r="F16410" s="58"/>
      <c r="G16410" s="58">
        <f t="shared" si="262"/>
        <v>-8000</v>
      </c>
      <c r="H16410" s="705" t="s">
        <v>10628</v>
      </c>
    </row>
    <row r="16411" spans="1:8" ht="15" x14ac:dyDescent="0.2">
      <c r="A16411" s="734">
        <v>45167</v>
      </c>
      <c r="B16411" s="63" t="s">
        <v>10338</v>
      </c>
      <c r="C16411" s="63" t="s">
        <v>3145</v>
      </c>
      <c r="D16411" s="183" t="s">
        <v>10891</v>
      </c>
      <c r="E16411" s="126">
        <v>17400</v>
      </c>
      <c r="F16411" s="58"/>
      <c r="G16411" s="58">
        <f t="shared" si="262"/>
        <v>-17400</v>
      </c>
      <c r="H16411" s="705" t="s">
        <v>10628</v>
      </c>
    </row>
    <row r="16412" spans="1:8" ht="15" x14ac:dyDescent="0.2">
      <c r="A16412" s="734">
        <v>45167</v>
      </c>
      <c r="B16412" s="63" t="s">
        <v>10576</v>
      </c>
      <c r="C16412" s="63" t="s">
        <v>3145</v>
      </c>
      <c r="D16412" s="183" t="s">
        <v>10892</v>
      </c>
      <c r="E16412" s="126">
        <v>6924</v>
      </c>
      <c r="F16412" s="58"/>
      <c r="G16412" s="58">
        <f t="shared" si="262"/>
        <v>-6924</v>
      </c>
      <c r="H16412" s="705" t="s">
        <v>10628</v>
      </c>
    </row>
    <row r="16413" spans="1:8" ht="15" x14ac:dyDescent="0.2">
      <c r="A16413" s="734">
        <v>45167</v>
      </c>
      <c r="B16413" s="63" t="s">
        <v>10338</v>
      </c>
      <c r="C16413" s="63" t="s">
        <v>3145</v>
      </c>
      <c r="D16413" s="183" t="s">
        <v>10893</v>
      </c>
      <c r="E16413" s="126">
        <v>480</v>
      </c>
      <c r="F16413" s="58"/>
      <c r="G16413" s="58">
        <f t="shared" si="262"/>
        <v>-480</v>
      </c>
      <c r="H16413" s="705" t="s">
        <v>10628</v>
      </c>
    </row>
    <row r="16414" spans="1:8" ht="15" x14ac:dyDescent="0.2">
      <c r="A16414" s="734">
        <v>45167</v>
      </c>
      <c r="B16414" s="63" t="s">
        <v>10576</v>
      </c>
      <c r="C16414" s="63" t="s">
        <v>5387</v>
      </c>
      <c r="D16414" s="183" t="s">
        <v>10894</v>
      </c>
      <c r="E16414" s="126">
        <v>7000</v>
      </c>
      <c r="F16414" s="58"/>
      <c r="G16414" s="58">
        <f t="shared" si="262"/>
        <v>-7000</v>
      </c>
      <c r="H16414" s="705" t="s">
        <v>10628</v>
      </c>
    </row>
    <row r="16415" spans="1:8" ht="15" x14ac:dyDescent="0.2">
      <c r="A16415" s="734">
        <v>45167</v>
      </c>
      <c r="B16415" s="63" t="s">
        <v>10232</v>
      </c>
      <c r="C16415" s="63" t="s">
        <v>5741</v>
      </c>
      <c r="D16415" s="183" t="s">
        <v>370</v>
      </c>
      <c r="E16415" s="126">
        <v>1600</v>
      </c>
      <c r="F16415" s="58"/>
      <c r="G16415" s="58">
        <f t="shared" si="262"/>
        <v>-1600</v>
      </c>
      <c r="H16415" s="705" t="s">
        <v>10628</v>
      </c>
    </row>
    <row r="16416" spans="1:8" ht="15" x14ac:dyDescent="0.2">
      <c r="A16416" s="734">
        <v>45167</v>
      </c>
      <c r="B16416" s="63" t="s">
        <v>10232</v>
      </c>
      <c r="C16416" s="63" t="s">
        <v>5741</v>
      </c>
      <c r="D16416" s="183" t="s">
        <v>370</v>
      </c>
      <c r="E16416" s="126">
        <v>3000</v>
      </c>
      <c r="F16416" s="58"/>
      <c r="G16416" s="58">
        <f t="shared" si="262"/>
        <v>-3000</v>
      </c>
      <c r="H16416" s="705" t="s">
        <v>10628</v>
      </c>
    </row>
    <row r="16417" spans="1:8" ht="15" x14ac:dyDescent="0.2">
      <c r="A16417" s="734">
        <v>45167</v>
      </c>
      <c r="B16417" s="63" t="s">
        <v>10232</v>
      </c>
      <c r="C16417" s="63" t="s">
        <v>5741</v>
      </c>
      <c r="D16417" s="183" t="s">
        <v>370</v>
      </c>
      <c r="E16417" s="126">
        <v>1600</v>
      </c>
      <c r="F16417" s="58"/>
      <c r="G16417" s="58">
        <f t="shared" si="262"/>
        <v>-1600</v>
      </c>
      <c r="H16417" s="705" t="s">
        <v>10628</v>
      </c>
    </row>
    <row r="16418" spans="1:8" ht="15" x14ac:dyDescent="0.2">
      <c r="A16418" s="734">
        <v>45167</v>
      </c>
      <c r="B16418" s="63" t="s">
        <v>10338</v>
      </c>
      <c r="C16418" s="63" t="s">
        <v>5741</v>
      </c>
      <c r="D16418" s="183" t="s">
        <v>370</v>
      </c>
      <c r="E16418" s="126">
        <v>1000</v>
      </c>
      <c r="F16418" s="58"/>
      <c r="G16418" s="58">
        <f t="shared" si="262"/>
        <v>-1000</v>
      </c>
      <c r="H16418" s="705" t="s">
        <v>10628</v>
      </c>
    </row>
    <row r="16419" spans="1:8" ht="15" x14ac:dyDescent="0.2">
      <c r="A16419" s="734">
        <v>45167</v>
      </c>
      <c r="B16419" s="63" t="s">
        <v>10232</v>
      </c>
      <c r="C16419" s="63" t="s">
        <v>286</v>
      </c>
      <c r="D16419" s="183" t="s">
        <v>10887</v>
      </c>
      <c r="E16419" s="126">
        <v>1500</v>
      </c>
      <c r="F16419" s="58"/>
      <c r="G16419" s="58">
        <f t="shared" si="262"/>
        <v>-1500</v>
      </c>
      <c r="H16419" s="705" t="s">
        <v>10628</v>
      </c>
    </row>
    <row r="16420" spans="1:8" ht="24" x14ac:dyDescent="0.2">
      <c r="A16420" s="734">
        <v>45167</v>
      </c>
      <c r="B16420" s="63" t="s">
        <v>10576</v>
      </c>
      <c r="C16420" s="551" t="s">
        <v>10889</v>
      </c>
      <c r="D16420" s="740" t="s">
        <v>10888</v>
      </c>
      <c r="E16420" s="552">
        <v>170000</v>
      </c>
      <c r="F16420" s="58"/>
      <c r="G16420" s="58">
        <f t="shared" si="262"/>
        <v>-170000</v>
      </c>
      <c r="H16420" s="705" t="s">
        <v>10628</v>
      </c>
    </row>
    <row r="16421" spans="1:8" ht="24" x14ac:dyDescent="0.2">
      <c r="A16421" s="734">
        <v>45167</v>
      </c>
      <c r="B16421" s="63" t="s">
        <v>9356</v>
      </c>
      <c r="C16421" s="551" t="s">
        <v>10889</v>
      </c>
      <c r="D16421" s="740" t="s">
        <v>10888</v>
      </c>
      <c r="E16421" s="552">
        <v>55000</v>
      </c>
      <c r="F16421" s="58"/>
      <c r="G16421" s="58">
        <f t="shared" si="262"/>
        <v>-55000</v>
      </c>
      <c r="H16421" s="705" t="s">
        <v>10628</v>
      </c>
    </row>
    <row r="16422" spans="1:8" ht="24" x14ac:dyDescent="0.2">
      <c r="A16422" s="734">
        <v>45167</v>
      </c>
      <c r="B16422" s="63" t="s">
        <v>10232</v>
      </c>
      <c r="C16422" s="551" t="s">
        <v>10889</v>
      </c>
      <c r="D16422" s="740" t="s">
        <v>10888</v>
      </c>
      <c r="E16422" s="552">
        <v>65000</v>
      </c>
      <c r="F16422" s="58"/>
      <c r="G16422" s="58">
        <f t="shared" si="262"/>
        <v>-65000</v>
      </c>
      <c r="H16422" s="705" t="s">
        <v>10628</v>
      </c>
    </row>
    <row r="16423" spans="1:8" ht="24" x14ac:dyDescent="0.2">
      <c r="A16423" s="734">
        <v>45167</v>
      </c>
      <c r="B16423" s="63" t="s">
        <v>10296</v>
      </c>
      <c r="C16423" s="551" t="s">
        <v>10889</v>
      </c>
      <c r="D16423" s="740" t="s">
        <v>10888</v>
      </c>
      <c r="E16423" s="552">
        <v>53000</v>
      </c>
      <c r="F16423" s="58"/>
      <c r="G16423" s="58">
        <f t="shared" si="262"/>
        <v>-53000</v>
      </c>
      <c r="H16423" s="705" t="s">
        <v>10628</v>
      </c>
    </row>
    <row r="16424" spans="1:8" ht="27.75" customHeight="1" x14ac:dyDescent="0.2">
      <c r="A16424" s="734">
        <v>45167</v>
      </c>
      <c r="B16424" s="63" t="s">
        <v>10576</v>
      </c>
      <c r="C16424" s="670" t="s">
        <v>3145</v>
      </c>
      <c r="D16424" s="907" t="s">
        <v>10890</v>
      </c>
      <c r="E16424" s="672">
        <v>93000</v>
      </c>
      <c r="F16424" s="58"/>
      <c r="G16424" s="58">
        <f t="shared" si="262"/>
        <v>-93000</v>
      </c>
      <c r="H16424" s="705" t="s">
        <v>10628</v>
      </c>
    </row>
    <row r="16425" spans="1:8" ht="27.75" customHeight="1" x14ac:dyDescent="0.2">
      <c r="A16425" s="734">
        <v>45167</v>
      </c>
      <c r="B16425" s="63" t="s">
        <v>10232</v>
      </c>
      <c r="C16425" s="670" t="s">
        <v>3145</v>
      </c>
      <c r="D16425" s="907" t="s">
        <v>10890</v>
      </c>
      <c r="E16425" s="672">
        <v>250000</v>
      </c>
      <c r="F16425" s="58"/>
      <c r="G16425" s="58">
        <f t="shared" si="262"/>
        <v>-250000</v>
      </c>
      <c r="H16425" s="705" t="s">
        <v>10628</v>
      </c>
    </row>
    <row r="16426" spans="1:8" ht="27.75" customHeight="1" x14ac:dyDescent="0.2">
      <c r="A16426" s="734">
        <v>45167</v>
      </c>
      <c r="B16426" s="63" t="s">
        <v>9356</v>
      </c>
      <c r="C16426" s="670" t="s">
        <v>3145</v>
      </c>
      <c r="D16426" s="907" t="s">
        <v>10890</v>
      </c>
      <c r="E16426" s="672">
        <v>82800</v>
      </c>
      <c r="F16426" s="58"/>
      <c r="G16426" s="58">
        <f t="shared" si="262"/>
        <v>-82800</v>
      </c>
      <c r="H16426" s="705" t="s">
        <v>10628</v>
      </c>
    </row>
    <row r="16427" spans="1:8" ht="15" x14ac:dyDescent="0.2">
      <c r="A16427" s="734">
        <v>45168</v>
      </c>
      <c r="B16427" s="63" t="s">
        <v>10144</v>
      </c>
      <c r="C16427" s="63" t="s">
        <v>3145</v>
      </c>
      <c r="D16427" s="183" t="s">
        <v>6641</v>
      </c>
      <c r="E16427" s="126">
        <v>17700</v>
      </c>
      <c r="F16427" s="58"/>
      <c r="G16427" s="58">
        <f t="shared" si="262"/>
        <v>-17700</v>
      </c>
      <c r="H16427" s="705" t="s">
        <v>10628</v>
      </c>
    </row>
    <row r="16428" spans="1:8" ht="15" x14ac:dyDescent="0.2">
      <c r="A16428" s="734">
        <v>45168</v>
      </c>
      <c r="B16428" s="63" t="s">
        <v>9832</v>
      </c>
      <c r="C16428" s="63" t="s">
        <v>9869</v>
      </c>
      <c r="D16428" s="183" t="s">
        <v>10923</v>
      </c>
      <c r="E16428" s="126">
        <v>999000</v>
      </c>
      <c r="F16428" s="58"/>
      <c r="G16428" s="58">
        <f t="shared" si="262"/>
        <v>-999000</v>
      </c>
      <c r="H16428" s="705" t="s">
        <v>10628</v>
      </c>
    </row>
    <row r="16429" spans="1:8" ht="15" x14ac:dyDescent="0.2">
      <c r="A16429" s="734">
        <v>45168</v>
      </c>
      <c r="B16429" s="63" t="s">
        <v>10338</v>
      </c>
      <c r="C16429" s="63" t="s">
        <v>9460</v>
      </c>
      <c r="D16429" s="183" t="s">
        <v>10879</v>
      </c>
      <c r="E16429" s="126">
        <v>20000</v>
      </c>
      <c r="F16429" s="58"/>
      <c r="G16429" s="58">
        <f t="shared" si="262"/>
        <v>-20000</v>
      </c>
      <c r="H16429" s="705" t="s">
        <v>10628</v>
      </c>
    </row>
    <row r="16430" spans="1:8" ht="15" x14ac:dyDescent="0.2">
      <c r="A16430" s="734">
        <v>45168</v>
      </c>
      <c r="B16430" s="63" t="s">
        <v>10144</v>
      </c>
      <c r="C16430" s="551" t="s">
        <v>10484</v>
      </c>
      <c r="D16430" s="740" t="s">
        <v>11053</v>
      </c>
      <c r="E16430" s="552">
        <v>300000</v>
      </c>
      <c r="F16430" s="58"/>
      <c r="G16430" s="58">
        <f t="shared" si="262"/>
        <v>-300000</v>
      </c>
      <c r="H16430" s="705" t="s">
        <v>10628</v>
      </c>
    </row>
    <row r="16431" spans="1:8" ht="15" x14ac:dyDescent="0.2">
      <c r="A16431" s="734">
        <v>45168</v>
      </c>
      <c r="B16431" s="63" t="s">
        <v>10296</v>
      </c>
      <c r="C16431" s="551" t="s">
        <v>10484</v>
      </c>
      <c r="D16431" s="740" t="s">
        <v>11053</v>
      </c>
      <c r="E16431" s="552">
        <v>300000</v>
      </c>
      <c r="F16431" s="58"/>
      <c r="G16431" s="58">
        <f t="shared" si="262"/>
        <v>-300000</v>
      </c>
      <c r="H16431" s="705" t="s">
        <v>10628</v>
      </c>
    </row>
    <row r="16432" spans="1:8" ht="15" x14ac:dyDescent="0.2">
      <c r="A16432" s="734">
        <v>45168</v>
      </c>
      <c r="B16432" s="63" t="s">
        <v>8043</v>
      </c>
      <c r="C16432" s="63" t="s">
        <v>8091</v>
      </c>
      <c r="D16432" s="183" t="s">
        <v>10219</v>
      </c>
      <c r="E16432" s="126">
        <v>800000</v>
      </c>
      <c r="F16432" s="58"/>
      <c r="G16432" s="58">
        <f t="shared" si="262"/>
        <v>-800000</v>
      </c>
      <c r="H16432" s="705" t="s">
        <v>10628</v>
      </c>
    </row>
    <row r="16433" spans="1:8" ht="15" x14ac:dyDescent="0.2">
      <c r="A16433" s="734">
        <v>45168</v>
      </c>
      <c r="B16433" s="63" t="s">
        <v>9356</v>
      </c>
      <c r="C16433" s="63" t="s">
        <v>10883</v>
      </c>
      <c r="D16433" s="183" t="s">
        <v>10879</v>
      </c>
      <c r="E16433" s="126">
        <v>100000</v>
      </c>
      <c r="F16433" s="58"/>
      <c r="G16433" s="58">
        <f t="shared" si="262"/>
        <v>-100000</v>
      </c>
      <c r="H16433" s="705" t="s">
        <v>10628</v>
      </c>
    </row>
    <row r="16434" spans="1:8" ht="15" x14ac:dyDescent="0.2">
      <c r="A16434" s="734">
        <v>45168</v>
      </c>
      <c r="B16434" s="63" t="s">
        <v>10576</v>
      </c>
      <c r="C16434" s="63" t="s">
        <v>8091</v>
      </c>
      <c r="D16434" s="183" t="s">
        <v>10920</v>
      </c>
      <c r="E16434" s="126">
        <v>1000000</v>
      </c>
      <c r="F16434" s="58"/>
      <c r="G16434" s="58">
        <f t="shared" si="262"/>
        <v>-1000000</v>
      </c>
      <c r="H16434" s="705" t="s">
        <v>10628</v>
      </c>
    </row>
    <row r="16435" spans="1:8" ht="15" x14ac:dyDescent="0.2">
      <c r="A16435" s="734">
        <v>45168</v>
      </c>
      <c r="B16435" s="63" t="s">
        <v>103</v>
      </c>
      <c r="C16435" s="63" t="s">
        <v>103</v>
      </c>
      <c r="D16435" s="183" t="s">
        <v>10211</v>
      </c>
      <c r="E16435" s="126">
        <v>3500</v>
      </c>
      <c r="F16435" s="58"/>
      <c r="G16435" s="58">
        <f t="shared" si="262"/>
        <v>-3500</v>
      </c>
      <c r="H16435" s="705" t="s">
        <v>10628</v>
      </c>
    </row>
    <row r="16436" spans="1:8" ht="15" x14ac:dyDescent="0.2">
      <c r="A16436" s="734">
        <v>45168</v>
      </c>
      <c r="B16436" s="63" t="s">
        <v>10296</v>
      </c>
      <c r="C16436" s="63" t="s">
        <v>286</v>
      </c>
      <c r="D16436" s="183" t="s">
        <v>10949</v>
      </c>
      <c r="E16436" s="126">
        <v>1500</v>
      </c>
      <c r="F16436" s="58"/>
      <c r="G16436" s="58">
        <f t="shared" si="262"/>
        <v>-1500</v>
      </c>
      <c r="H16436" s="705" t="s">
        <v>10628</v>
      </c>
    </row>
    <row r="16437" spans="1:8" ht="15" x14ac:dyDescent="0.2">
      <c r="A16437" s="734">
        <v>45168</v>
      </c>
      <c r="B16437" s="63" t="s">
        <v>10576</v>
      </c>
      <c r="C16437" s="63" t="s">
        <v>3145</v>
      </c>
      <c r="D16437" s="183" t="s">
        <v>10950</v>
      </c>
      <c r="E16437" s="126">
        <v>20000</v>
      </c>
      <c r="F16437" s="58"/>
      <c r="G16437" s="58">
        <f t="shared" si="262"/>
        <v>-20000</v>
      </c>
      <c r="H16437" s="705" t="s">
        <v>10628</v>
      </c>
    </row>
    <row r="16438" spans="1:8" ht="15" x14ac:dyDescent="0.2">
      <c r="A16438" s="734">
        <v>45168</v>
      </c>
      <c r="B16438" s="63" t="s">
        <v>10232</v>
      </c>
      <c r="C16438" s="63" t="s">
        <v>5741</v>
      </c>
      <c r="D16438" s="183" t="s">
        <v>370</v>
      </c>
      <c r="E16438" s="126">
        <v>1500</v>
      </c>
      <c r="F16438" s="58"/>
      <c r="G16438" s="58">
        <f t="shared" si="262"/>
        <v>-1500</v>
      </c>
      <c r="H16438" s="705" t="s">
        <v>10628</v>
      </c>
    </row>
    <row r="16439" spans="1:8" ht="15" x14ac:dyDescent="0.2">
      <c r="A16439" s="734">
        <v>45169</v>
      </c>
      <c r="B16439" s="63" t="s">
        <v>10576</v>
      </c>
      <c r="C16439" s="63" t="s">
        <v>10921</v>
      </c>
      <c r="D16439" s="183" t="s">
        <v>10916</v>
      </c>
      <c r="E16439" s="126">
        <v>500000</v>
      </c>
      <c r="F16439" s="58"/>
      <c r="G16439" s="58">
        <f t="shared" si="262"/>
        <v>-500000</v>
      </c>
      <c r="H16439" s="705" t="s">
        <v>10628</v>
      </c>
    </row>
    <row r="16440" spans="1:8" ht="15" x14ac:dyDescent="0.2">
      <c r="A16440" s="734">
        <v>45169</v>
      </c>
      <c r="B16440" s="63" t="s">
        <v>9356</v>
      </c>
      <c r="C16440" s="63" t="s">
        <v>8394</v>
      </c>
      <c r="D16440" s="183" t="s">
        <v>10237</v>
      </c>
      <c r="E16440" s="126">
        <v>657900</v>
      </c>
      <c r="F16440" s="58"/>
      <c r="G16440" s="58">
        <f t="shared" si="262"/>
        <v>-657900</v>
      </c>
      <c r="H16440" s="705" t="s">
        <v>10628</v>
      </c>
    </row>
    <row r="16441" spans="1:8" ht="15" x14ac:dyDescent="0.2">
      <c r="A16441" s="734">
        <v>45169</v>
      </c>
      <c r="B16441" s="63" t="s">
        <v>10576</v>
      </c>
      <c r="C16441" s="63" t="s">
        <v>10921</v>
      </c>
      <c r="D16441" s="183" t="s">
        <v>10916</v>
      </c>
      <c r="E16441" s="126">
        <v>150000</v>
      </c>
      <c r="F16441" s="58"/>
      <c r="G16441" s="58">
        <f t="shared" si="262"/>
        <v>-150000</v>
      </c>
      <c r="H16441" s="705" t="s">
        <v>10628</v>
      </c>
    </row>
    <row r="16442" spans="1:8" ht="15" x14ac:dyDescent="0.2">
      <c r="A16442" s="734">
        <v>45169</v>
      </c>
      <c r="B16442" s="63" t="s">
        <v>10338</v>
      </c>
      <c r="C16442" s="63" t="s">
        <v>10173</v>
      </c>
      <c r="D16442" s="183" t="s">
        <v>10922</v>
      </c>
      <c r="E16442" s="126">
        <v>228400</v>
      </c>
      <c r="F16442" s="58"/>
      <c r="G16442" s="58">
        <f t="shared" si="262"/>
        <v>-228400</v>
      </c>
      <c r="H16442" s="705" t="s">
        <v>10628</v>
      </c>
    </row>
    <row r="16443" spans="1:8" ht="15" x14ac:dyDescent="0.2">
      <c r="A16443" s="734">
        <v>45169</v>
      </c>
      <c r="B16443" s="63" t="s">
        <v>10576</v>
      </c>
      <c r="C16443" s="63" t="s">
        <v>392</v>
      </c>
      <c r="D16443" s="183" t="s">
        <v>10951</v>
      </c>
      <c r="E16443" s="126">
        <v>5000</v>
      </c>
      <c r="F16443" s="58"/>
      <c r="G16443" s="58">
        <f t="shared" si="262"/>
        <v>-5000</v>
      </c>
      <c r="H16443" s="705" t="s">
        <v>10628</v>
      </c>
    </row>
    <row r="16444" spans="1:8" ht="15" x14ac:dyDescent="0.2">
      <c r="A16444" s="734">
        <v>45169</v>
      </c>
      <c r="B16444" s="63" t="s">
        <v>103</v>
      </c>
      <c r="C16444" s="63" t="s">
        <v>103</v>
      </c>
      <c r="D16444" s="183" t="s">
        <v>10211</v>
      </c>
      <c r="E16444" s="126">
        <v>3500</v>
      </c>
      <c r="F16444" s="58"/>
      <c r="G16444" s="58">
        <f t="shared" si="262"/>
        <v>-3500</v>
      </c>
      <c r="H16444" s="705" t="s">
        <v>10628</v>
      </c>
    </row>
    <row r="16445" spans="1:8" ht="15" x14ac:dyDescent="0.2">
      <c r="A16445" s="734">
        <v>45169</v>
      </c>
      <c r="B16445" s="63" t="s">
        <v>103</v>
      </c>
      <c r="C16445" s="63" t="s">
        <v>5741</v>
      </c>
      <c r="D16445" s="183" t="s">
        <v>10337</v>
      </c>
      <c r="E16445" s="126">
        <v>350</v>
      </c>
      <c r="F16445" s="58"/>
      <c r="G16445" s="58">
        <f t="shared" si="262"/>
        <v>-350</v>
      </c>
      <c r="H16445" s="705" t="s">
        <v>10628</v>
      </c>
    </row>
    <row r="16446" spans="1:8" ht="15" x14ac:dyDescent="0.2">
      <c r="A16446" s="734">
        <v>45169</v>
      </c>
      <c r="B16446" s="63" t="s">
        <v>10576</v>
      </c>
      <c r="C16446" s="63" t="s">
        <v>5741</v>
      </c>
      <c r="D16446" s="183" t="s">
        <v>370</v>
      </c>
      <c r="E16446" s="126">
        <v>2000</v>
      </c>
      <c r="F16446" s="58"/>
      <c r="G16446" s="58">
        <f t="shared" si="262"/>
        <v>-2000</v>
      </c>
      <c r="H16446" s="705" t="s">
        <v>10628</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x14ac:dyDescent="0.2">
      <c r="A16448" s="733">
        <v>45139</v>
      </c>
      <c r="B16448" s="174" t="s">
        <v>10144</v>
      </c>
      <c r="C16448" s="174" t="s">
        <v>8394</v>
      </c>
      <c r="D16448" s="228" t="s">
        <v>10485</v>
      </c>
      <c r="E16448" s="236">
        <v>895000</v>
      </c>
      <c r="F16448" s="236"/>
      <c r="G16448" s="236">
        <f t="shared" si="263"/>
        <v>-895000</v>
      </c>
      <c r="H16448" s="709" t="s">
        <v>10628</v>
      </c>
    </row>
    <row r="16449" spans="1:8" ht="15" x14ac:dyDescent="0.2">
      <c r="A16449" s="733">
        <v>45139</v>
      </c>
      <c r="B16449" s="174" t="s">
        <v>10023</v>
      </c>
      <c r="C16449" s="174" t="s">
        <v>6476</v>
      </c>
      <c r="D16449" s="228" t="s">
        <v>10629</v>
      </c>
      <c r="E16449" s="236">
        <v>50000</v>
      </c>
      <c r="F16449" s="236"/>
      <c r="G16449" s="236">
        <f t="shared" si="263"/>
        <v>-50000</v>
      </c>
      <c r="H16449" s="709" t="s">
        <v>10628</v>
      </c>
    </row>
    <row r="16450" spans="1:8" ht="15" x14ac:dyDescent="0.2">
      <c r="A16450" s="733">
        <v>45139</v>
      </c>
      <c r="B16450" s="174" t="s">
        <v>9507</v>
      </c>
      <c r="C16450" s="174" t="s">
        <v>10445</v>
      </c>
      <c r="D16450" s="228" t="s">
        <v>10630</v>
      </c>
      <c r="E16450" s="236">
        <v>86500</v>
      </c>
      <c r="F16450" s="236"/>
      <c r="G16450" s="236">
        <f t="shared" si="263"/>
        <v>-86500</v>
      </c>
      <c r="H16450" s="709" t="s">
        <v>10628</v>
      </c>
    </row>
    <row r="16451" spans="1:8" ht="15" x14ac:dyDescent="0.2">
      <c r="A16451" s="733">
        <v>45142</v>
      </c>
      <c r="B16451" s="174" t="s">
        <v>9356</v>
      </c>
      <c r="C16451" s="551" t="s">
        <v>8251</v>
      </c>
      <c r="D16451" s="740" t="s">
        <v>10649</v>
      </c>
      <c r="E16451" s="552">
        <v>16000</v>
      </c>
      <c r="F16451" s="236"/>
      <c r="G16451" s="236">
        <f t="shared" si="263"/>
        <v>-16000</v>
      </c>
      <c r="H16451" s="709" t="s">
        <v>10628</v>
      </c>
    </row>
    <row r="16452" spans="1:8" ht="15" x14ac:dyDescent="0.2">
      <c r="A16452" s="733">
        <v>45142</v>
      </c>
      <c r="B16452" s="174" t="s">
        <v>8657</v>
      </c>
      <c r="C16452" s="551" t="s">
        <v>8251</v>
      </c>
      <c r="D16452" s="740" t="s">
        <v>10649</v>
      </c>
      <c r="E16452" s="552">
        <v>32000</v>
      </c>
      <c r="F16452" s="236"/>
      <c r="G16452" s="236">
        <f t="shared" si="263"/>
        <v>-32000</v>
      </c>
      <c r="H16452" s="709" t="s">
        <v>10628</v>
      </c>
    </row>
    <row r="16453" spans="1:8" ht="15" x14ac:dyDescent="0.2">
      <c r="A16453" s="733">
        <v>45142</v>
      </c>
      <c r="B16453" s="174" t="s">
        <v>10379</v>
      </c>
      <c r="C16453" s="551" t="s">
        <v>8251</v>
      </c>
      <c r="D16453" s="740" t="s">
        <v>10649</v>
      </c>
      <c r="E16453" s="552">
        <v>37500</v>
      </c>
      <c r="F16453" s="236"/>
      <c r="G16453" s="236">
        <f t="shared" si="263"/>
        <v>-37500</v>
      </c>
      <c r="H16453" s="709" t="s">
        <v>10628</v>
      </c>
    </row>
    <row r="16454" spans="1:8" ht="15" x14ac:dyDescent="0.2">
      <c r="A16454" s="733">
        <v>45142</v>
      </c>
      <c r="B16454" s="174" t="s">
        <v>10242</v>
      </c>
      <c r="C16454" s="174" t="s">
        <v>8251</v>
      </c>
      <c r="D16454" s="228" t="s">
        <v>10650</v>
      </c>
      <c r="E16454" s="236">
        <v>60000</v>
      </c>
      <c r="F16454" s="236"/>
      <c r="G16454" s="236">
        <f t="shared" si="263"/>
        <v>-60000</v>
      </c>
      <c r="H16454" s="709" t="s">
        <v>10628</v>
      </c>
    </row>
    <row r="16455" spans="1:8" ht="15" x14ac:dyDescent="0.2">
      <c r="A16455" s="733">
        <v>45142</v>
      </c>
      <c r="B16455" s="174" t="s">
        <v>3946</v>
      </c>
      <c r="C16455" s="174" t="s">
        <v>3003</v>
      </c>
      <c r="D16455" s="228" t="s">
        <v>10674</v>
      </c>
      <c r="E16455" s="236">
        <v>32760</v>
      </c>
      <c r="F16455" s="236"/>
      <c r="G16455" s="236">
        <f t="shared" si="263"/>
        <v>-32760</v>
      </c>
      <c r="H16455" s="709" t="s">
        <v>10628</v>
      </c>
    </row>
    <row r="16456" spans="1:8" ht="15" x14ac:dyDescent="0.2">
      <c r="A16456" s="733">
        <v>45142</v>
      </c>
      <c r="B16456" s="174" t="s">
        <v>3945</v>
      </c>
      <c r="C16456" s="174" t="s">
        <v>3003</v>
      </c>
      <c r="D16456" s="228" t="s">
        <v>10674</v>
      </c>
      <c r="E16456" s="236">
        <v>35360</v>
      </c>
      <c r="F16456" s="236"/>
      <c r="G16456" s="236">
        <f t="shared" si="263"/>
        <v>-35360</v>
      </c>
      <c r="H16456" s="709" t="s">
        <v>10628</v>
      </c>
    </row>
    <row r="16457" spans="1:8" ht="15" x14ac:dyDescent="0.2">
      <c r="A16457" s="733">
        <v>45145</v>
      </c>
      <c r="B16457" s="174" t="s">
        <v>10144</v>
      </c>
      <c r="C16457" s="174" t="s">
        <v>9750</v>
      </c>
      <c r="D16457" s="228" t="s">
        <v>10675</v>
      </c>
      <c r="E16457" s="236">
        <v>150000</v>
      </c>
      <c r="F16457" s="236"/>
      <c r="G16457" s="236">
        <f t="shared" si="263"/>
        <v>-150000</v>
      </c>
      <c r="H16457" s="709" t="s">
        <v>10628</v>
      </c>
    </row>
    <row r="16458" spans="1:8" ht="15" x14ac:dyDescent="0.2">
      <c r="A16458" s="733">
        <v>45145</v>
      </c>
      <c r="B16458" s="174" t="s">
        <v>9967</v>
      </c>
      <c r="C16458" s="174" t="s">
        <v>10676</v>
      </c>
      <c r="D16458" s="228" t="s">
        <v>10677</v>
      </c>
      <c r="E16458" s="236">
        <v>100000</v>
      </c>
      <c r="F16458" s="236"/>
      <c r="G16458" s="236">
        <f t="shared" si="263"/>
        <v>-100000</v>
      </c>
      <c r="H16458" s="709" t="s">
        <v>10628</v>
      </c>
    </row>
    <row r="16459" spans="1:8" ht="15" x14ac:dyDescent="0.2">
      <c r="A16459" s="733">
        <v>45145</v>
      </c>
      <c r="B16459" s="174" t="s">
        <v>9769</v>
      </c>
      <c r="C16459" s="174" t="s">
        <v>3292</v>
      </c>
      <c r="D16459" s="228" t="s">
        <v>10718</v>
      </c>
      <c r="E16459" s="236">
        <v>124500</v>
      </c>
      <c r="F16459" s="236"/>
      <c r="G16459" s="236">
        <f t="shared" si="263"/>
        <v>-124500</v>
      </c>
      <c r="H16459" s="709" t="s">
        <v>10628</v>
      </c>
    </row>
    <row r="16460" spans="1:8" ht="15" x14ac:dyDescent="0.2">
      <c r="A16460" s="733">
        <v>45145</v>
      </c>
      <c r="B16460" s="174" t="s">
        <v>9661</v>
      </c>
      <c r="C16460" s="174" t="s">
        <v>3292</v>
      </c>
      <c r="D16460" s="228" t="s">
        <v>10719</v>
      </c>
      <c r="E16460" s="236">
        <v>30000</v>
      </c>
      <c r="F16460" s="236"/>
      <c r="G16460" s="236">
        <f t="shared" si="263"/>
        <v>-30000</v>
      </c>
      <c r="H16460" s="709" t="s">
        <v>10628</v>
      </c>
    </row>
    <row r="16461" spans="1:8" ht="15" x14ac:dyDescent="0.2">
      <c r="A16461" s="733">
        <v>45147</v>
      </c>
      <c r="B16461" s="174" t="s">
        <v>9832</v>
      </c>
      <c r="C16461" s="174" t="s">
        <v>3145</v>
      </c>
      <c r="D16461" s="228" t="s">
        <v>11003</v>
      </c>
      <c r="E16461" s="236">
        <v>100000</v>
      </c>
      <c r="F16461" s="236"/>
      <c r="G16461" s="236">
        <f t="shared" si="263"/>
        <v>-100000</v>
      </c>
      <c r="H16461" s="709" t="s">
        <v>10628</v>
      </c>
    </row>
    <row r="16462" spans="1:8" ht="15" x14ac:dyDescent="0.2">
      <c r="A16462" s="733">
        <v>45147</v>
      </c>
      <c r="B16462" s="174" t="s">
        <v>9832</v>
      </c>
      <c r="C16462" s="174" t="s">
        <v>3145</v>
      </c>
      <c r="D16462" s="228" t="s">
        <v>11004</v>
      </c>
      <c r="E16462" s="236">
        <v>144000</v>
      </c>
      <c r="F16462" s="236"/>
      <c r="G16462" s="236">
        <f t="shared" si="263"/>
        <v>-144000</v>
      </c>
      <c r="H16462" s="709" t="s">
        <v>10628</v>
      </c>
    </row>
    <row r="16463" spans="1:8" ht="15" x14ac:dyDescent="0.2">
      <c r="A16463" s="733">
        <v>45149</v>
      </c>
      <c r="B16463" s="174" t="s">
        <v>10338</v>
      </c>
      <c r="C16463" s="174" t="s">
        <v>2386</v>
      </c>
      <c r="D16463" s="228" t="s">
        <v>10726</v>
      </c>
      <c r="E16463" s="236">
        <v>30000</v>
      </c>
      <c r="F16463" s="236"/>
      <c r="G16463" s="236">
        <f t="shared" si="263"/>
        <v>-30000</v>
      </c>
      <c r="H16463" s="709" t="s">
        <v>10628</v>
      </c>
    </row>
    <row r="16464" spans="1:8" ht="15" x14ac:dyDescent="0.2">
      <c r="A16464" s="733">
        <v>45149</v>
      </c>
      <c r="B16464" s="174" t="s">
        <v>9356</v>
      </c>
      <c r="C16464" s="174" t="s">
        <v>10706</v>
      </c>
      <c r="D16464" s="228" t="s">
        <v>10727</v>
      </c>
      <c r="E16464" s="236">
        <v>179000</v>
      </c>
      <c r="F16464" s="236"/>
      <c r="G16464" s="236">
        <f t="shared" si="263"/>
        <v>-179000</v>
      </c>
      <c r="H16464" s="709" t="s">
        <v>10628</v>
      </c>
    </row>
    <row r="16465" spans="1:8" ht="15" x14ac:dyDescent="0.2">
      <c r="A16465" s="733">
        <v>45149</v>
      </c>
      <c r="B16465" s="174" t="s">
        <v>10379</v>
      </c>
      <c r="C16465" s="174" t="s">
        <v>8071</v>
      </c>
      <c r="D16465" s="228" t="s">
        <v>10728</v>
      </c>
      <c r="E16465" s="236">
        <v>50000</v>
      </c>
      <c r="F16465" s="236"/>
      <c r="G16465" s="236">
        <f t="shared" si="263"/>
        <v>-50000</v>
      </c>
      <c r="H16465" s="709" t="s">
        <v>10628</v>
      </c>
    </row>
    <row r="16466" spans="1:8" ht="15" x14ac:dyDescent="0.2">
      <c r="A16466" s="733">
        <v>45149</v>
      </c>
      <c r="B16466" s="174" t="s">
        <v>10232</v>
      </c>
      <c r="C16466" s="174" t="s">
        <v>9549</v>
      </c>
      <c r="D16466" s="228" t="s">
        <v>10729</v>
      </c>
      <c r="E16466" s="236">
        <v>100000</v>
      </c>
      <c r="F16466" s="236"/>
      <c r="G16466" s="236">
        <f t="shared" si="263"/>
        <v>-100000</v>
      </c>
      <c r="H16466" s="709" t="s">
        <v>10628</v>
      </c>
    </row>
    <row r="16467" spans="1:8" ht="15" x14ac:dyDescent="0.2">
      <c r="A16467" s="733">
        <v>45149</v>
      </c>
      <c r="B16467" s="174" t="s">
        <v>9769</v>
      </c>
      <c r="C16467" s="174" t="s">
        <v>1509</v>
      </c>
      <c r="D16467" s="228" t="s">
        <v>10730</v>
      </c>
      <c r="E16467" s="236">
        <v>150000</v>
      </c>
      <c r="F16467" s="236"/>
      <c r="G16467" s="236">
        <f t="shared" si="263"/>
        <v>-150000</v>
      </c>
      <c r="H16467" s="709" t="s">
        <v>10628</v>
      </c>
    </row>
    <row r="16468" spans="1:8" ht="15" x14ac:dyDescent="0.2">
      <c r="A16468" s="733">
        <v>45153</v>
      </c>
      <c r="B16468" s="174" t="s">
        <v>7921</v>
      </c>
      <c r="C16468" s="551" t="s">
        <v>7467</v>
      </c>
      <c r="D16468" s="740" t="s">
        <v>10752</v>
      </c>
      <c r="E16468" s="552">
        <v>665882</v>
      </c>
      <c r="F16468" s="236"/>
      <c r="G16468" s="236">
        <f t="shared" si="263"/>
        <v>-665882</v>
      </c>
      <c r="H16468" s="709" t="s">
        <v>10628</v>
      </c>
    </row>
    <row r="16469" spans="1:8" ht="15" x14ac:dyDescent="0.2">
      <c r="A16469" s="733">
        <v>45153</v>
      </c>
      <c r="B16469" s="174" t="s">
        <v>8876</v>
      </c>
      <c r="C16469" s="551" t="s">
        <v>7467</v>
      </c>
      <c r="D16469" s="740" t="s">
        <v>10752</v>
      </c>
      <c r="E16469" s="552">
        <v>201658</v>
      </c>
      <c r="F16469" s="236"/>
      <c r="G16469" s="236">
        <f t="shared" si="263"/>
        <v>-201658</v>
      </c>
      <c r="H16469" s="709" t="s">
        <v>10628</v>
      </c>
    </row>
    <row r="16470" spans="1:8" ht="15" x14ac:dyDescent="0.2">
      <c r="A16470" s="733">
        <v>45153</v>
      </c>
      <c r="B16470" s="174" t="s">
        <v>9661</v>
      </c>
      <c r="C16470" s="551" t="s">
        <v>7467</v>
      </c>
      <c r="D16470" s="740" t="s">
        <v>10752</v>
      </c>
      <c r="E16470" s="552">
        <v>482460</v>
      </c>
      <c r="F16470" s="236"/>
      <c r="G16470" s="236">
        <f t="shared" si="263"/>
        <v>-482460</v>
      </c>
      <c r="H16470" s="709" t="s">
        <v>10628</v>
      </c>
    </row>
    <row r="16471" spans="1:8" ht="15" x14ac:dyDescent="0.2">
      <c r="A16471" s="733">
        <v>45153</v>
      </c>
      <c r="B16471" s="174" t="s">
        <v>8657</v>
      </c>
      <c r="C16471" s="174" t="s">
        <v>5681</v>
      </c>
      <c r="D16471" s="228" t="s">
        <v>10753</v>
      </c>
      <c r="E16471" s="236">
        <v>200000</v>
      </c>
      <c r="F16471" s="236"/>
      <c r="G16471" s="236">
        <f t="shared" si="263"/>
        <v>-200000</v>
      </c>
      <c r="H16471" s="709" t="s">
        <v>10628</v>
      </c>
    </row>
    <row r="16472" spans="1:8" ht="15" x14ac:dyDescent="0.2">
      <c r="A16472" s="733">
        <v>45154</v>
      </c>
      <c r="B16472" s="174" t="s">
        <v>16</v>
      </c>
      <c r="C16472" s="174" t="s">
        <v>4441</v>
      </c>
      <c r="D16472" s="228" t="s">
        <v>10797</v>
      </c>
      <c r="E16472" s="236">
        <v>60000</v>
      </c>
      <c r="F16472" s="236"/>
      <c r="G16472" s="236">
        <f t="shared" si="263"/>
        <v>-60000</v>
      </c>
      <c r="H16472" s="709" t="s">
        <v>10628</v>
      </c>
    </row>
    <row r="16473" spans="1:8" ht="15" x14ac:dyDescent="0.2">
      <c r="A16473" s="733">
        <v>45154</v>
      </c>
      <c r="B16473" s="174" t="s">
        <v>9402</v>
      </c>
      <c r="C16473" s="174" t="s">
        <v>8251</v>
      </c>
      <c r="D16473" s="228" t="s">
        <v>10798</v>
      </c>
      <c r="E16473" s="236">
        <v>100000</v>
      </c>
      <c r="F16473" s="236"/>
      <c r="G16473" s="236">
        <f t="shared" si="263"/>
        <v>-100000</v>
      </c>
      <c r="H16473" s="709" t="s">
        <v>10628</v>
      </c>
    </row>
    <row r="16474" spans="1:8" ht="72" x14ac:dyDescent="0.2">
      <c r="A16474" s="733">
        <v>45156</v>
      </c>
      <c r="B16474" s="174" t="s">
        <v>10576</v>
      </c>
      <c r="C16474" s="174" t="s">
        <v>10799</v>
      </c>
      <c r="D16474" s="228" t="s">
        <v>10800</v>
      </c>
      <c r="E16474" s="236">
        <v>247647</v>
      </c>
      <c r="F16474" s="236"/>
      <c r="G16474" s="236">
        <f t="shared" si="263"/>
        <v>-247647</v>
      </c>
      <c r="H16474" s="709" t="s">
        <v>10628</v>
      </c>
    </row>
    <row r="16475" spans="1:8" ht="15" x14ac:dyDescent="0.2">
      <c r="A16475" s="733">
        <v>45156</v>
      </c>
      <c r="B16475" s="174" t="s">
        <v>9769</v>
      </c>
      <c r="C16475" s="551" t="s">
        <v>8087</v>
      </c>
      <c r="D16475" s="740" t="s">
        <v>10801</v>
      </c>
      <c r="E16475" s="552">
        <v>13333</v>
      </c>
      <c r="F16475" s="236"/>
      <c r="G16475" s="236">
        <f t="shared" si="263"/>
        <v>-13333</v>
      </c>
      <c r="H16475" s="709" t="s">
        <v>10628</v>
      </c>
    </row>
    <row r="16476" spans="1:8" ht="15" x14ac:dyDescent="0.2">
      <c r="A16476" s="733">
        <v>45156</v>
      </c>
      <c r="B16476" s="174" t="s">
        <v>10379</v>
      </c>
      <c r="C16476" s="551" t="s">
        <v>8087</v>
      </c>
      <c r="D16476" s="740" t="s">
        <v>10801</v>
      </c>
      <c r="E16476" s="552">
        <v>13333</v>
      </c>
      <c r="F16476" s="236"/>
      <c r="G16476" s="236">
        <f t="shared" si="263"/>
        <v>-13333</v>
      </c>
      <c r="H16476" s="709" t="s">
        <v>10628</v>
      </c>
    </row>
    <row r="16477" spans="1:8" ht="15" x14ac:dyDescent="0.2">
      <c r="A16477" s="733">
        <v>45156</v>
      </c>
      <c r="B16477" s="174" t="s">
        <v>10232</v>
      </c>
      <c r="C16477" s="551" t="s">
        <v>8087</v>
      </c>
      <c r="D16477" s="740" t="s">
        <v>10801</v>
      </c>
      <c r="E16477" s="552">
        <v>13333</v>
      </c>
      <c r="F16477" s="236"/>
      <c r="G16477" s="236">
        <f t="shared" si="263"/>
        <v>-13333</v>
      </c>
      <c r="H16477" s="709" t="s">
        <v>10628</v>
      </c>
    </row>
    <row r="16478" spans="1:8" ht="15" x14ac:dyDescent="0.2">
      <c r="A16478" s="733">
        <v>45156</v>
      </c>
      <c r="B16478" s="670" t="s">
        <v>8657</v>
      </c>
      <c r="C16478" s="670" t="s">
        <v>166</v>
      </c>
      <c r="D16478" s="907" t="s">
        <v>10807</v>
      </c>
      <c r="E16478" s="672">
        <v>64845</v>
      </c>
      <c r="F16478" s="236"/>
      <c r="G16478" s="236">
        <f t="shared" si="263"/>
        <v>-64845</v>
      </c>
      <c r="H16478" s="709" t="s">
        <v>10628</v>
      </c>
    </row>
    <row r="16479" spans="1:8" ht="15" x14ac:dyDescent="0.2">
      <c r="A16479" s="733">
        <v>45156</v>
      </c>
      <c r="B16479" s="670" t="s">
        <v>10242</v>
      </c>
      <c r="C16479" s="670" t="s">
        <v>166</v>
      </c>
      <c r="D16479" s="907" t="s">
        <v>10807</v>
      </c>
      <c r="E16479" s="672">
        <v>22500</v>
      </c>
      <c r="F16479" s="236"/>
      <c r="G16479" s="236">
        <f t="shared" si="263"/>
        <v>-22500</v>
      </c>
      <c r="H16479" s="709" t="s">
        <v>10628</v>
      </c>
    </row>
    <row r="16480" spans="1:8" ht="15" x14ac:dyDescent="0.2">
      <c r="A16480" s="733">
        <v>45156</v>
      </c>
      <c r="B16480" s="670" t="s">
        <v>10144</v>
      </c>
      <c r="C16480" s="670" t="s">
        <v>166</v>
      </c>
      <c r="D16480" s="907" t="s">
        <v>10807</v>
      </c>
      <c r="E16480" s="672">
        <v>19260</v>
      </c>
      <c r="F16480" s="236"/>
      <c r="G16480" s="236">
        <f t="shared" si="263"/>
        <v>-19260</v>
      </c>
      <c r="H16480" s="709" t="s">
        <v>10628</v>
      </c>
    </row>
    <row r="16481" spans="1:8" ht="15" x14ac:dyDescent="0.2">
      <c r="A16481" s="733">
        <v>45156</v>
      </c>
      <c r="B16481" s="670" t="s">
        <v>10338</v>
      </c>
      <c r="C16481" s="670" t="s">
        <v>166</v>
      </c>
      <c r="D16481" s="907" t="s">
        <v>10807</v>
      </c>
      <c r="E16481" s="672">
        <v>34640</v>
      </c>
      <c r="F16481" s="236"/>
      <c r="G16481" s="236">
        <f t="shared" si="263"/>
        <v>-34640</v>
      </c>
      <c r="H16481" s="709" t="s">
        <v>10628</v>
      </c>
    </row>
    <row r="16482" spans="1:8" ht="15" x14ac:dyDescent="0.2">
      <c r="A16482" s="733">
        <v>45156</v>
      </c>
      <c r="B16482" s="670" t="s">
        <v>10379</v>
      </c>
      <c r="C16482" s="670" t="s">
        <v>166</v>
      </c>
      <c r="D16482" s="907" t="s">
        <v>10807</v>
      </c>
      <c r="E16482" s="672">
        <v>58755</v>
      </c>
      <c r="F16482" s="236"/>
      <c r="G16482" s="236">
        <f t="shared" si="263"/>
        <v>-58755</v>
      </c>
      <c r="H16482" s="709" t="s">
        <v>10628</v>
      </c>
    </row>
    <row r="16483" spans="1:8" ht="15" x14ac:dyDescent="0.2">
      <c r="A16483" s="733">
        <v>45161</v>
      </c>
      <c r="B16483" s="174" t="s">
        <v>10232</v>
      </c>
      <c r="C16483" s="551" t="s">
        <v>2019</v>
      </c>
      <c r="D16483" s="740" t="s">
        <v>10829</v>
      </c>
      <c r="E16483" s="552">
        <v>21150</v>
      </c>
      <c r="F16483" s="236"/>
      <c r="G16483" s="236">
        <f t="shared" si="263"/>
        <v>-21150</v>
      </c>
      <c r="H16483" s="709" t="s">
        <v>10628</v>
      </c>
    </row>
    <row r="16484" spans="1:8" ht="15" x14ac:dyDescent="0.2">
      <c r="A16484" s="733">
        <v>45161</v>
      </c>
      <c r="B16484" s="174" t="s">
        <v>9402</v>
      </c>
      <c r="C16484" s="551" t="s">
        <v>2019</v>
      </c>
      <c r="D16484" s="740" t="s">
        <v>10829</v>
      </c>
      <c r="E16484" s="552">
        <v>25800</v>
      </c>
      <c r="F16484" s="236"/>
      <c r="G16484" s="236">
        <f t="shared" si="263"/>
        <v>-25800</v>
      </c>
      <c r="H16484" s="709" t="s">
        <v>10628</v>
      </c>
    </row>
    <row r="16485" spans="1:8" ht="15" x14ac:dyDescent="0.2">
      <c r="A16485" s="733">
        <v>45161</v>
      </c>
      <c r="B16485" s="174" t="s">
        <v>10909</v>
      </c>
      <c r="C16485" s="174" t="s">
        <v>10853</v>
      </c>
      <c r="D16485" s="228" t="s">
        <v>10854</v>
      </c>
      <c r="E16485" s="236">
        <v>82305</v>
      </c>
      <c r="F16485" s="236"/>
      <c r="G16485" s="236">
        <f t="shared" si="263"/>
        <v>-82305</v>
      </c>
      <c r="H16485" s="709" t="s">
        <v>10628</v>
      </c>
    </row>
    <row r="16486" spans="1:8" ht="15" x14ac:dyDescent="0.2">
      <c r="A16486" s="733">
        <v>45164</v>
      </c>
      <c r="B16486" s="174" t="s">
        <v>3946</v>
      </c>
      <c r="C16486" s="174" t="s">
        <v>10617</v>
      </c>
      <c r="D16486" s="228" t="s">
        <v>10855</v>
      </c>
      <c r="E16486" s="236">
        <v>200000</v>
      </c>
      <c r="F16486" s="236"/>
      <c r="G16486" s="236">
        <f t="shared" si="263"/>
        <v>-200000</v>
      </c>
      <c r="H16486" s="709" t="s">
        <v>10628</v>
      </c>
    </row>
    <row r="16487" spans="1:8" ht="24" x14ac:dyDescent="0.2">
      <c r="A16487" s="733">
        <v>45164</v>
      </c>
      <c r="B16487" s="174" t="s">
        <v>9356</v>
      </c>
      <c r="C16487" s="551" t="s">
        <v>705</v>
      </c>
      <c r="D16487" s="740" t="s">
        <v>10857</v>
      </c>
      <c r="E16487" s="552">
        <v>200204</v>
      </c>
      <c r="F16487" s="236"/>
      <c r="G16487" s="236">
        <f t="shared" si="263"/>
        <v>-200204</v>
      </c>
      <c r="H16487" s="709" t="s">
        <v>10628</v>
      </c>
    </row>
    <row r="16488" spans="1:8" ht="24" x14ac:dyDescent="0.2">
      <c r="A16488" s="733">
        <v>45164</v>
      </c>
      <c r="B16488" s="174" t="s">
        <v>9967</v>
      </c>
      <c r="C16488" s="551" t="s">
        <v>705</v>
      </c>
      <c r="D16488" s="740" t="s">
        <v>10857</v>
      </c>
      <c r="E16488" s="552">
        <v>23382</v>
      </c>
      <c r="F16488" s="236"/>
      <c r="G16488" s="236">
        <f t="shared" si="263"/>
        <v>-23382</v>
      </c>
      <c r="H16488" s="709" t="s">
        <v>10628</v>
      </c>
    </row>
    <row r="16489" spans="1:8" ht="24" x14ac:dyDescent="0.2">
      <c r="A16489" s="733">
        <v>45164</v>
      </c>
      <c r="B16489" s="174" t="s">
        <v>10023</v>
      </c>
      <c r="C16489" s="551" t="s">
        <v>705</v>
      </c>
      <c r="D16489" s="740" t="s">
        <v>10857</v>
      </c>
      <c r="E16489" s="552">
        <v>37222</v>
      </c>
      <c r="F16489" s="236"/>
      <c r="G16489" s="236">
        <f t="shared" si="263"/>
        <v>-37222</v>
      </c>
      <c r="H16489" s="709" t="s">
        <v>10628</v>
      </c>
    </row>
    <row r="16490" spans="1:8" ht="24" x14ac:dyDescent="0.2">
      <c r="A16490" s="733">
        <v>45164</v>
      </c>
      <c r="B16490" s="174" t="s">
        <v>10296</v>
      </c>
      <c r="C16490" s="551" t="s">
        <v>705</v>
      </c>
      <c r="D16490" s="740" t="s">
        <v>10857</v>
      </c>
      <c r="E16490" s="552">
        <v>129892</v>
      </c>
      <c r="F16490" s="236"/>
      <c r="G16490" s="236">
        <f t="shared" si="263"/>
        <v>-129892</v>
      </c>
      <c r="H16490" s="709" t="s">
        <v>10628</v>
      </c>
    </row>
    <row r="16491" spans="1:8" ht="24" x14ac:dyDescent="0.2">
      <c r="A16491" s="733">
        <v>45164</v>
      </c>
      <c r="B16491" s="174" t="s">
        <v>9402</v>
      </c>
      <c r="C16491" s="551" t="s">
        <v>705</v>
      </c>
      <c r="D16491" s="740" t="s">
        <v>10857</v>
      </c>
      <c r="E16491" s="552">
        <v>7300</v>
      </c>
      <c r="F16491" s="236"/>
      <c r="G16491" s="236">
        <f t="shared" si="263"/>
        <v>-7300</v>
      </c>
      <c r="H16491" s="709" t="s">
        <v>10628</v>
      </c>
    </row>
    <row r="16492" spans="1:8" ht="24" x14ac:dyDescent="0.2">
      <c r="A16492" s="733">
        <v>45164</v>
      </c>
      <c r="B16492" s="174" t="s">
        <v>10576</v>
      </c>
      <c r="C16492" s="174" t="s">
        <v>10858</v>
      </c>
      <c r="D16492" s="228" t="s">
        <v>10859</v>
      </c>
      <c r="E16492" s="236">
        <v>950000</v>
      </c>
      <c r="F16492" s="236"/>
      <c r="G16492" s="236">
        <f t="shared" si="263"/>
        <v>-950000</v>
      </c>
      <c r="H16492" s="709" t="s">
        <v>10628</v>
      </c>
    </row>
    <row r="16493" spans="1:8" ht="15" x14ac:dyDescent="0.2">
      <c r="A16493" s="733">
        <v>45167</v>
      </c>
      <c r="B16493" s="174" t="s">
        <v>7807</v>
      </c>
      <c r="C16493" s="174" t="s">
        <v>10768</v>
      </c>
      <c r="D16493" s="228" t="s">
        <v>10885</v>
      </c>
      <c r="E16493" s="236">
        <v>336000</v>
      </c>
      <c r="F16493" s="236"/>
      <c r="G16493" s="236">
        <f t="shared" si="263"/>
        <v>-336000</v>
      </c>
      <c r="H16493" s="709" t="s">
        <v>10628</v>
      </c>
    </row>
    <row r="16494" spans="1:8" ht="15" x14ac:dyDescent="0.2">
      <c r="A16494" s="733">
        <v>45167</v>
      </c>
      <c r="B16494" s="174" t="s">
        <v>7807</v>
      </c>
      <c r="C16494" s="174" t="s">
        <v>431</v>
      </c>
      <c r="D16494" s="228" t="s">
        <v>10886</v>
      </c>
      <c r="E16494" s="236">
        <v>40000</v>
      </c>
      <c r="F16494" s="236"/>
      <c r="G16494" s="236">
        <f t="shared" si="263"/>
        <v>-40000</v>
      </c>
      <c r="H16494" s="709" t="s">
        <v>10628</v>
      </c>
    </row>
    <row r="16495" spans="1:8" ht="15" x14ac:dyDescent="0.2">
      <c r="A16495" s="733">
        <v>45167</v>
      </c>
      <c r="B16495" s="174" t="s">
        <v>9832</v>
      </c>
      <c r="C16495" s="174" t="s">
        <v>9869</v>
      </c>
      <c r="D16495" s="228" t="s">
        <v>10924</v>
      </c>
      <c r="E16495" s="236">
        <v>500000</v>
      </c>
      <c r="F16495" s="236"/>
      <c r="G16495" s="236">
        <f t="shared" si="263"/>
        <v>-500000</v>
      </c>
      <c r="H16495" s="709" t="s">
        <v>10628</v>
      </c>
    </row>
    <row r="16496" spans="1:8" ht="15" x14ac:dyDescent="0.2">
      <c r="A16496" s="733">
        <v>45167</v>
      </c>
      <c r="B16496" s="174" t="s">
        <v>9832</v>
      </c>
      <c r="C16496" s="174" t="s">
        <v>9869</v>
      </c>
      <c r="D16496" s="228" t="s">
        <v>10913</v>
      </c>
      <c r="E16496" s="236">
        <v>250000</v>
      </c>
      <c r="F16496" s="236"/>
      <c r="G16496" s="236">
        <f t="shared" si="263"/>
        <v>-250000</v>
      </c>
      <c r="H16496" s="709" t="s">
        <v>10628</v>
      </c>
    </row>
    <row r="16497" spans="1:8" ht="15" x14ac:dyDescent="0.2">
      <c r="A16497" s="733">
        <v>45167</v>
      </c>
      <c r="B16497" s="174" t="s">
        <v>9832</v>
      </c>
      <c r="C16497" s="174" t="s">
        <v>9869</v>
      </c>
      <c r="D16497" s="228" t="s">
        <v>10925</v>
      </c>
      <c r="E16497" s="236">
        <v>250000</v>
      </c>
      <c r="F16497" s="236"/>
      <c r="G16497" s="236">
        <f t="shared" si="263"/>
        <v>-250000</v>
      </c>
      <c r="H16497" s="709" t="s">
        <v>10628</v>
      </c>
    </row>
    <row r="16498" spans="1:8" ht="15" x14ac:dyDescent="0.2">
      <c r="A16498" s="733">
        <v>45168</v>
      </c>
      <c r="B16498" s="174" t="s">
        <v>10338</v>
      </c>
      <c r="C16498" s="174" t="s">
        <v>9460</v>
      </c>
      <c r="D16498" s="228" t="s">
        <v>10914</v>
      </c>
      <c r="E16498" s="236">
        <v>100000</v>
      </c>
      <c r="F16498" s="236"/>
      <c r="G16498" s="236">
        <f t="shared" si="263"/>
        <v>-100000</v>
      </c>
      <c r="H16498" s="709" t="s">
        <v>10628</v>
      </c>
    </row>
    <row r="16499" spans="1:8" ht="15" x14ac:dyDescent="0.2">
      <c r="A16499" s="733">
        <v>45169</v>
      </c>
      <c r="B16499" s="174" t="s">
        <v>10576</v>
      </c>
      <c r="C16499" s="174" t="s">
        <v>10577</v>
      </c>
      <c r="D16499" s="228" t="s">
        <v>10915</v>
      </c>
      <c r="E16499" s="236">
        <v>150000</v>
      </c>
      <c r="F16499" s="236"/>
      <c r="G16499" s="236">
        <f t="shared" si="263"/>
        <v>-150000</v>
      </c>
      <c r="H16499" s="709" t="s">
        <v>10628</v>
      </c>
    </row>
    <row r="16500" spans="1:8" ht="15" x14ac:dyDescent="0.2">
      <c r="A16500" s="733">
        <v>45169</v>
      </c>
      <c r="B16500" s="174" t="s">
        <v>8043</v>
      </c>
      <c r="C16500" s="174" t="s">
        <v>8091</v>
      </c>
      <c r="D16500" s="228" t="s">
        <v>10919</v>
      </c>
      <c r="E16500" s="236">
        <v>148000</v>
      </c>
      <c r="F16500" s="236"/>
      <c r="G16500" s="236">
        <f t="shared" si="263"/>
        <v>-148000</v>
      </c>
      <c r="H16500" s="709" t="s">
        <v>10628</v>
      </c>
    </row>
    <row r="16501" spans="1:8" ht="15" x14ac:dyDescent="0.2">
      <c r="A16501" s="730">
        <v>45139</v>
      </c>
      <c r="B16501" s="91" t="s">
        <v>8043</v>
      </c>
      <c r="C16501" s="91" t="s">
        <v>559</v>
      </c>
      <c r="D16501" s="801" t="s">
        <v>10647</v>
      </c>
      <c r="E16501" s="92"/>
      <c r="F16501" s="92">
        <v>677449</v>
      </c>
      <c r="G16501" s="176">
        <f t="shared" si="263"/>
        <v>677449</v>
      </c>
      <c r="H16501" s="702" t="s">
        <v>10628</v>
      </c>
    </row>
    <row r="16502" spans="1:8" ht="15" x14ac:dyDescent="0.2">
      <c r="A16502" s="730">
        <v>45139</v>
      </c>
      <c r="B16502" s="91" t="s">
        <v>8339</v>
      </c>
      <c r="C16502" s="91" t="s">
        <v>559</v>
      </c>
      <c r="D16502" s="801" t="s">
        <v>10647</v>
      </c>
      <c r="E16502" s="92"/>
      <c r="F16502" s="92">
        <v>2322551</v>
      </c>
      <c r="G16502" s="176">
        <f t="shared" si="263"/>
        <v>2322551</v>
      </c>
      <c r="H16502" s="702" t="s">
        <v>10628</v>
      </c>
    </row>
    <row r="16503" spans="1:8" ht="15" x14ac:dyDescent="0.2">
      <c r="A16503" s="730">
        <v>45139</v>
      </c>
      <c r="B16503" s="91" t="s">
        <v>8339</v>
      </c>
      <c r="C16503" s="94" t="s">
        <v>559</v>
      </c>
      <c r="D16503" s="801" t="s">
        <v>10566</v>
      </c>
      <c r="E16503" s="674"/>
      <c r="F16503" s="92"/>
      <c r="G16503" s="176">
        <f t="shared" si="263"/>
        <v>0</v>
      </c>
      <c r="H16503" s="702" t="s">
        <v>10628</v>
      </c>
    </row>
    <row r="16504" spans="1:8" ht="15" x14ac:dyDescent="0.2">
      <c r="A16504" s="730">
        <v>45139</v>
      </c>
      <c r="B16504" s="91" t="s">
        <v>10338</v>
      </c>
      <c r="C16504" s="91" t="s">
        <v>559</v>
      </c>
      <c r="D16504" s="801" t="s">
        <v>10648</v>
      </c>
      <c r="E16504" s="92"/>
      <c r="F16504" s="92">
        <v>1389750</v>
      </c>
      <c r="G16504" s="176">
        <f t="shared" si="263"/>
        <v>1389750</v>
      </c>
      <c r="H16504" s="702" t="s">
        <v>10628</v>
      </c>
    </row>
    <row r="16505" spans="1:8" ht="15" x14ac:dyDescent="0.2">
      <c r="A16505" s="730">
        <v>45139</v>
      </c>
      <c r="B16505" s="91" t="s">
        <v>10338</v>
      </c>
      <c r="C16505" s="94" t="s">
        <v>559</v>
      </c>
      <c r="D16505" s="801" t="s">
        <v>10566</v>
      </c>
      <c r="E16505" s="176">
        <v>13898</v>
      </c>
      <c r="F16505" s="92"/>
      <c r="G16505" s="176">
        <f t="shared" si="263"/>
        <v>-13898</v>
      </c>
      <c r="H16505" s="702" t="s">
        <v>10628</v>
      </c>
    </row>
    <row r="16506" spans="1:8" ht="15" x14ac:dyDescent="0.2">
      <c r="A16506" s="730">
        <v>45149</v>
      </c>
      <c r="B16506" s="91" t="s">
        <v>10576</v>
      </c>
      <c r="C16506" s="91" t="s">
        <v>559</v>
      </c>
      <c r="D16506" s="801" t="s">
        <v>10722</v>
      </c>
      <c r="E16506" s="92"/>
      <c r="F16506" s="92">
        <v>10150085</v>
      </c>
      <c r="G16506" s="176">
        <f t="shared" si="263"/>
        <v>10150085</v>
      </c>
      <c r="H16506" s="702" t="s">
        <v>10628</v>
      </c>
    </row>
    <row r="16507" spans="1:8" ht="15" x14ac:dyDescent="0.2">
      <c r="A16507" s="730">
        <v>45149</v>
      </c>
      <c r="B16507" s="91" t="s">
        <v>3945</v>
      </c>
      <c r="C16507" s="94" t="s">
        <v>559</v>
      </c>
      <c r="D16507" s="892" t="s">
        <v>10723</v>
      </c>
      <c r="E16507" s="92"/>
      <c r="F16507" s="92">
        <v>333522</v>
      </c>
      <c r="G16507" s="176">
        <f t="shared" si="263"/>
        <v>333522</v>
      </c>
      <c r="H16507" s="702" t="s">
        <v>10628</v>
      </c>
    </row>
    <row r="16508" spans="1:8" ht="15" x14ac:dyDescent="0.2">
      <c r="A16508" s="730">
        <v>45149</v>
      </c>
      <c r="B16508" s="91" t="s">
        <v>3946</v>
      </c>
      <c r="C16508" s="94" t="s">
        <v>559</v>
      </c>
      <c r="D16508" s="892" t="s">
        <v>10724</v>
      </c>
      <c r="E16508" s="92"/>
      <c r="F16508" s="92">
        <v>359992</v>
      </c>
      <c r="G16508" s="176">
        <f t="shared" si="263"/>
        <v>359992</v>
      </c>
      <c r="H16508" s="702" t="s">
        <v>10628</v>
      </c>
    </row>
    <row r="16509" spans="1:8" ht="15" x14ac:dyDescent="0.2">
      <c r="A16509" s="730">
        <v>45149</v>
      </c>
      <c r="B16509" s="91" t="s">
        <v>10179</v>
      </c>
      <c r="C16509" s="94" t="s">
        <v>559</v>
      </c>
      <c r="D16509" s="892" t="s">
        <v>10802</v>
      </c>
      <c r="E16509" s="92"/>
      <c r="F16509" s="92">
        <v>156000</v>
      </c>
      <c r="G16509" s="176">
        <f t="shared" si="263"/>
        <v>156000</v>
      </c>
      <c r="H16509" s="702" t="s">
        <v>10628</v>
      </c>
    </row>
    <row r="16510" spans="1:8" ht="15" x14ac:dyDescent="0.2">
      <c r="A16510" s="730">
        <v>45155</v>
      </c>
      <c r="B16510" s="91" t="s">
        <v>9356</v>
      </c>
      <c r="C16510" s="94" t="s">
        <v>559</v>
      </c>
      <c r="D16510" s="892" t="s">
        <v>10771</v>
      </c>
      <c r="E16510" s="92"/>
      <c r="F16510" s="92">
        <v>220000</v>
      </c>
      <c r="G16510" s="176">
        <f t="shared" si="263"/>
        <v>220000</v>
      </c>
      <c r="H16510" s="702" t="s">
        <v>10628</v>
      </c>
    </row>
    <row r="16511" spans="1:8" ht="15"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x14ac:dyDescent="0.2">
      <c r="A16512" s="730">
        <v>45156</v>
      </c>
      <c r="B16512" s="91" t="s">
        <v>9356</v>
      </c>
      <c r="C16512" s="94" t="s">
        <v>559</v>
      </c>
      <c r="D16512" s="892" t="s">
        <v>10773</v>
      </c>
      <c r="E16512" s="92"/>
      <c r="F16512" s="92">
        <v>500000</v>
      </c>
      <c r="G16512" s="176">
        <f t="shared" si="264"/>
        <v>500000</v>
      </c>
      <c r="H16512" s="702" t="s">
        <v>10628</v>
      </c>
    </row>
    <row r="16513" spans="1:10" ht="15" x14ac:dyDescent="0.2">
      <c r="A16513" s="730">
        <v>45160</v>
      </c>
      <c r="B16513" s="91" t="s">
        <v>9356</v>
      </c>
      <c r="C16513" s="94" t="s">
        <v>559</v>
      </c>
      <c r="D16513" s="892" t="s">
        <v>10814</v>
      </c>
      <c r="E16513" s="92"/>
      <c r="F16513" s="92">
        <v>517123</v>
      </c>
      <c r="G16513" s="176">
        <f t="shared" si="264"/>
        <v>517123</v>
      </c>
      <c r="H16513" s="702" t="s">
        <v>10628</v>
      </c>
    </row>
    <row r="16514" spans="1:10" ht="15" x14ac:dyDescent="0.2">
      <c r="A16514" s="730">
        <v>45160</v>
      </c>
      <c r="B16514" s="91" t="s">
        <v>9356</v>
      </c>
      <c r="C16514" s="94" t="s">
        <v>559</v>
      </c>
      <c r="D16514" s="892" t="s">
        <v>10815</v>
      </c>
      <c r="E16514" s="92"/>
      <c r="F16514" s="92">
        <v>6179844</v>
      </c>
      <c r="G16514" s="176">
        <f t="shared" si="264"/>
        <v>6179844</v>
      </c>
      <c r="H16514" s="702" t="s">
        <v>10628</v>
      </c>
    </row>
    <row r="16515" spans="1:10" ht="15" x14ac:dyDescent="0.2">
      <c r="A16515" s="730">
        <v>45160</v>
      </c>
      <c r="B16515" s="130" t="s">
        <v>9661</v>
      </c>
      <c r="C16515" s="488" t="s">
        <v>559</v>
      </c>
      <c r="D16515" s="1053" t="s">
        <v>10814</v>
      </c>
      <c r="E16515" s="485"/>
      <c r="F16515" s="485">
        <v>5000000</v>
      </c>
      <c r="G16515" s="489">
        <f t="shared" si="264"/>
        <v>5000000</v>
      </c>
      <c r="H16515" s="1054" t="s">
        <v>10628</v>
      </c>
    </row>
    <row r="16516" spans="1:10" ht="15" x14ac:dyDescent="0.2">
      <c r="A16516" s="730">
        <v>45160</v>
      </c>
      <c r="B16516" s="130" t="s">
        <v>9661</v>
      </c>
      <c r="C16516" s="488" t="s">
        <v>559</v>
      </c>
      <c r="D16516" s="801" t="s">
        <v>10566</v>
      </c>
      <c r="E16516" s="176">
        <v>50000</v>
      </c>
      <c r="F16516" s="485"/>
      <c r="G16516" s="489">
        <f t="shared" si="264"/>
        <v>-50000</v>
      </c>
      <c r="H16516" s="1054" t="s">
        <v>10628</v>
      </c>
    </row>
    <row r="16517" spans="1:10" ht="15" customHeight="1" x14ac:dyDescent="0.2">
      <c r="A16517" s="730">
        <v>45167</v>
      </c>
      <c r="B16517" s="91" t="s">
        <v>10232</v>
      </c>
      <c r="C16517" s="94" t="s">
        <v>559</v>
      </c>
      <c r="D16517" s="892" t="s">
        <v>10862</v>
      </c>
      <c r="E16517" s="92"/>
      <c r="F16517" s="92">
        <v>2000000</v>
      </c>
      <c r="G16517" s="176">
        <f t="shared" si="264"/>
        <v>2000000</v>
      </c>
      <c r="H16517" s="702" t="s">
        <v>10628</v>
      </c>
    </row>
    <row r="16518" spans="1:10" ht="15" customHeight="1" x14ac:dyDescent="0.2">
      <c r="A16518" s="730">
        <v>45167</v>
      </c>
      <c r="B16518" s="91" t="s">
        <v>10232</v>
      </c>
      <c r="C16518" s="94" t="s">
        <v>559</v>
      </c>
      <c r="D16518" s="892" t="s">
        <v>10863</v>
      </c>
      <c r="E16518" s="92"/>
      <c r="F16518" s="92">
        <v>3500000</v>
      </c>
      <c r="G16518" s="176">
        <f t="shared" si="264"/>
        <v>3500000</v>
      </c>
      <c r="H16518" s="702" t="s">
        <v>10628</v>
      </c>
    </row>
    <row r="16519" spans="1:10" ht="15" customHeight="1" x14ac:dyDescent="0.2">
      <c r="A16519" s="730">
        <v>45168</v>
      </c>
      <c r="B16519" s="91" t="s">
        <v>10232</v>
      </c>
      <c r="C16519" s="94" t="s">
        <v>559</v>
      </c>
      <c r="D16519" s="892" t="s">
        <v>10895</v>
      </c>
      <c r="E16519" s="92"/>
      <c r="F16519" s="92">
        <v>1000000</v>
      </c>
      <c r="G16519" s="176">
        <f t="shared" si="264"/>
        <v>1000000</v>
      </c>
      <c r="H16519" s="702" t="s">
        <v>10628</v>
      </c>
    </row>
    <row r="16520" spans="1:10" ht="24" customHeight="1" x14ac:dyDescent="0.2">
      <c r="A16520" s="730">
        <v>45168</v>
      </c>
      <c r="B16520" s="94" t="s">
        <v>10909</v>
      </c>
      <c r="C16520" s="94" t="s">
        <v>559</v>
      </c>
      <c r="D16520" s="802" t="s">
        <v>11078</v>
      </c>
      <c r="E16520" s="176"/>
      <c r="F16520" s="176">
        <v>2500000</v>
      </c>
      <c r="G16520" s="176">
        <f t="shared" si="264"/>
        <v>2500000</v>
      </c>
      <c r="H16520" s="702" t="s">
        <v>10628</v>
      </c>
    </row>
    <row r="16521" spans="1:10" ht="24"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customHeight="1" x14ac:dyDescent="0.2">
      <c r="A16523" s="730">
        <v>45168</v>
      </c>
      <c r="B16523" s="94" t="s">
        <v>9356</v>
      </c>
      <c r="C16523" s="94" t="s">
        <v>559</v>
      </c>
      <c r="D16523" s="802" t="s">
        <v>11685</v>
      </c>
      <c r="E16523" s="176"/>
      <c r="F16523" s="176">
        <v>1969887</v>
      </c>
      <c r="G16523" s="176">
        <f t="shared" si="264"/>
        <v>1969887</v>
      </c>
      <c r="H16523" s="702" t="s">
        <v>10628</v>
      </c>
    </row>
    <row r="16524" spans="1:10" ht="48" x14ac:dyDescent="0.2">
      <c r="A16524" s="730">
        <v>45168</v>
      </c>
      <c r="B16524" s="94" t="s">
        <v>14</v>
      </c>
      <c r="C16524" s="94" t="s">
        <v>559</v>
      </c>
      <c r="D16524" s="802" t="s">
        <v>11687</v>
      </c>
      <c r="E16524" s="176"/>
      <c r="F16524" s="176">
        <v>288788</v>
      </c>
      <c r="G16524" s="176">
        <f t="shared" si="264"/>
        <v>288788</v>
      </c>
      <c r="H16524" s="702" t="s">
        <v>10628</v>
      </c>
    </row>
    <row r="16525" spans="1:10" ht="15" customHeight="1" x14ac:dyDescent="0.2">
      <c r="A16525" s="730">
        <v>45168</v>
      </c>
      <c r="B16525" s="94" t="s">
        <v>14</v>
      </c>
      <c r="C16525" s="94" t="s">
        <v>559</v>
      </c>
      <c r="D16525" s="802" t="s">
        <v>10912</v>
      </c>
      <c r="E16525" s="176"/>
      <c r="F16525" s="643">
        <v>-288788</v>
      </c>
      <c r="G16525" s="176">
        <f t="shared" si="264"/>
        <v>-288788</v>
      </c>
      <c r="H16525" s="702" t="s">
        <v>10628</v>
      </c>
    </row>
    <row r="16526" spans="1:10" ht="15" customHeight="1" x14ac:dyDescent="0.2">
      <c r="A16526" s="734">
        <v>45170</v>
      </c>
      <c r="B16526" s="63" t="s">
        <v>10338</v>
      </c>
      <c r="C16526" s="63" t="s">
        <v>3145</v>
      </c>
      <c r="D16526" s="183" t="s">
        <v>10961</v>
      </c>
      <c r="E16526" s="126">
        <v>39000</v>
      </c>
      <c r="F16526" s="58"/>
      <c r="G16526" s="58">
        <f t="shared" si="264"/>
        <v>-39000</v>
      </c>
      <c r="H16526" s="705" t="s">
        <v>10954</v>
      </c>
    </row>
    <row r="16527" spans="1:10" ht="15"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x14ac:dyDescent="0.2">
      <c r="A16529" s="734">
        <v>45171</v>
      </c>
      <c r="B16529" s="63" t="s">
        <v>16</v>
      </c>
      <c r="C16529" s="63" t="s">
        <v>392</v>
      </c>
      <c r="D16529" s="183" t="s">
        <v>10963</v>
      </c>
      <c r="E16529" s="126">
        <v>4000</v>
      </c>
      <c r="F16529" s="58"/>
      <c r="G16529" s="58">
        <f t="shared" si="264"/>
        <v>-4000</v>
      </c>
      <c r="H16529" s="705" t="s">
        <v>10954</v>
      </c>
      <c r="J16529" s="1092"/>
    </row>
    <row r="16530" spans="1:10" ht="15" x14ac:dyDescent="0.2">
      <c r="A16530" s="734">
        <v>45171</v>
      </c>
      <c r="B16530" s="63" t="s">
        <v>9356</v>
      </c>
      <c r="C16530" s="63" t="s">
        <v>6967</v>
      </c>
      <c r="D16530" s="183" t="s">
        <v>9525</v>
      </c>
      <c r="E16530" s="126">
        <v>10000</v>
      </c>
      <c r="F16530" s="58"/>
      <c r="G16530" s="58">
        <f t="shared" si="264"/>
        <v>-10000</v>
      </c>
      <c r="H16530" s="705" t="s">
        <v>10954</v>
      </c>
    </row>
    <row r="16531" spans="1:10" ht="15" x14ac:dyDescent="0.2">
      <c r="A16531" s="734">
        <v>45171</v>
      </c>
      <c r="B16531" s="63" t="s">
        <v>10576</v>
      </c>
      <c r="C16531" s="63" t="s">
        <v>5741</v>
      </c>
      <c r="D16531" s="183" t="s">
        <v>370</v>
      </c>
      <c r="E16531" s="126">
        <v>3200</v>
      </c>
      <c r="F16531" s="58"/>
      <c r="G16531" s="58">
        <f t="shared" si="264"/>
        <v>-3200</v>
      </c>
      <c r="H16531" s="705" t="s">
        <v>10954</v>
      </c>
    </row>
    <row r="16532" spans="1:10" ht="15" x14ac:dyDescent="0.2">
      <c r="A16532" s="734">
        <v>45173</v>
      </c>
      <c r="B16532" s="63" t="s">
        <v>25</v>
      </c>
      <c r="C16532" s="63" t="s">
        <v>8150</v>
      </c>
      <c r="D16532" s="183" t="s">
        <v>6310</v>
      </c>
      <c r="E16532" s="126">
        <v>240</v>
      </c>
      <c r="F16532" s="58"/>
      <c r="G16532" s="58">
        <f t="shared" si="264"/>
        <v>-240</v>
      </c>
      <c r="H16532" s="705" t="s">
        <v>10954</v>
      </c>
    </row>
    <row r="16533" spans="1:10" ht="15" x14ac:dyDescent="0.2">
      <c r="A16533" s="734">
        <v>45173</v>
      </c>
      <c r="B16533" s="63" t="s">
        <v>16</v>
      </c>
      <c r="C16533" s="63" t="s">
        <v>8150</v>
      </c>
      <c r="D16533" s="183" t="s">
        <v>6310</v>
      </c>
      <c r="E16533" s="126">
        <v>310</v>
      </c>
      <c r="F16533" s="58"/>
      <c r="G16533" s="58">
        <f t="shared" si="264"/>
        <v>-310</v>
      </c>
      <c r="H16533" s="705" t="s">
        <v>10954</v>
      </c>
    </row>
    <row r="16534" spans="1:10" ht="15" x14ac:dyDescent="0.2">
      <c r="A16534" s="734">
        <v>45173</v>
      </c>
      <c r="B16534" s="63" t="s">
        <v>103</v>
      </c>
      <c r="C16534" s="63" t="s">
        <v>392</v>
      </c>
      <c r="D16534" s="183" t="s">
        <v>10211</v>
      </c>
      <c r="E16534" s="126">
        <v>3000</v>
      </c>
      <c r="F16534" s="58"/>
      <c r="G16534" s="58">
        <f t="shared" si="264"/>
        <v>-3000</v>
      </c>
      <c r="H16534" s="705" t="s">
        <v>10954</v>
      </c>
    </row>
    <row r="16535" spans="1:10" ht="15" x14ac:dyDescent="0.2">
      <c r="A16535" s="734">
        <v>45173</v>
      </c>
      <c r="B16535" s="63" t="s">
        <v>9356</v>
      </c>
      <c r="C16535" s="63" t="s">
        <v>392</v>
      </c>
      <c r="D16535" s="183" t="s">
        <v>9917</v>
      </c>
      <c r="E16535" s="126">
        <v>16940</v>
      </c>
      <c r="F16535" s="58"/>
      <c r="G16535" s="58">
        <f t="shared" si="264"/>
        <v>-16940</v>
      </c>
      <c r="H16535" s="705" t="s">
        <v>10954</v>
      </c>
    </row>
    <row r="16536" spans="1:10" ht="15" x14ac:dyDescent="0.2">
      <c r="A16536" s="734">
        <v>45173</v>
      </c>
      <c r="B16536" s="63" t="s">
        <v>10379</v>
      </c>
      <c r="C16536" s="63" t="s">
        <v>392</v>
      </c>
      <c r="D16536" s="183" t="s">
        <v>6486</v>
      </c>
      <c r="E16536" s="126">
        <v>6650</v>
      </c>
      <c r="F16536" s="58"/>
      <c r="G16536" s="58">
        <f t="shared" si="264"/>
        <v>-6650</v>
      </c>
      <c r="H16536" s="705" t="s">
        <v>10954</v>
      </c>
    </row>
    <row r="16537" spans="1:10" ht="15" x14ac:dyDescent="0.2">
      <c r="A16537" s="734">
        <v>45173</v>
      </c>
      <c r="B16537" s="63" t="s">
        <v>10296</v>
      </c>
      <c r="C16537" s="63" t="s">
        <v>392</v>
      </c>
      <c r="D16537" s="183" t="s">
        <v>4309</v>
      </c>
      <c r="E16537" s="126">
        <v>8070</v>
      </c>
      <c r="F16537" s="58"/>
      <c r="G16537" s="58">
        <f t="shared" si="264"/>
        <v>-8070</v>
      </c>
      <c r="H16537" s="705" t="s">
        <v>10954</v>
      </c>
    </row>
    <row r="16538" spans="1:10" ht="15" x14ac:dyDescent="0.2">
      <c r="A16538" s="734">
        <v>45173</v>
      </c>
      <c r="B16538" s="63" t="s">
        <v>9356</v>
      </c>
      <c r="C16538" s="63"/>
      <c r="D16538" s="183" t="s">
        <v>10964</v>
      </c>
      <c r="E16538" s="126">
        <v>5000</v>
      </c>
      <c r="F16538" s="58"/>
      <c r="G16538" s="58">
        <f t="shared" si="264"/>
        <v>-5000</v>
      </c>
      <c r="H16538" s="705" t="s">
        <v>10954</v>
      </c>
    </row>
    <row r="16539" spans="1:10" ht="15" x14ac:dyDescent="0.2">
      <c r="A16539" s="734">
        <v>45173</v>
      </c>
      <c r="B16539" s="63" t="s">
        <v>10576</v>
      </c>
      <c r="C16539" s="63" t="s">
        <v>3145</v>
      </c>
      <c r="D16539" s="183" t="s">
        <v>10965</v>
      </c>
      <c r="E16539" s="126">
        <v>34000</v>
      </c>
      <c r="F16539" s="58"/>
      <c r="G16539" s="58">
        <f t="shared" si="264"/>
        <v>-34000</v>
      </c>
      <c r="H16539" s="705" t="s">
        <v>10954</v>
      </c>
    </row>
    <row r="16540" spans="1:10" ht="15" x14ac:dyDescent="0.2">
      <c r="A16540" s="734">
        <v>45173</v>
      </c>
      <c r="B16540" s="63" t="s">
        <v>10379</v>
      </c>
      <c r="C16540" s="63" t="s">
        <v>5741</v>
      </c>
      <c r="D16540" s="183" t="s">
        <v>370</v>
      </c>
      <c r="E16540" s="126">
        <v>1700</v>
      </c>
      <c r="F16540" s="58"/>
      <c r="G16540" s="58">
        <f t="shared" si="264"/>
        <v>-1700</v>
      </c>
      <c r="H16540" s="705" t="s">
        <v>10954</v>
      </c>
    </row>
    <row r="16541" spans="1:10" ht="15" x14ac:dyDescent="0.2">
      <c r="A16541" s="734">
        <v>45173</v>
      </c>
      <c r="B16541" s="63" t="s">
        <v>9356</v>
      </c>
      <c r="C16541" s="63" t="s">
        <v>3033</v>
      </c>
      <c r="D16541" s="183" t="s">
        <v>370</v>
      </c>
      <c r="E16541" s="126">
        <v>7000</v>
      </c>
      <c r="F16541" s="58"/>
      <c r="G16541" s="58">
        <f t="shared" si="264"/>
        <v>-7000</v>
      </c>
      <c r="H16541" s="705" t="s">
        <v>10954</v>
      </c>
    </row>
    <row r="16542" spans="1:10" ht="15" x14ac:dyDescent="0.2">
      <c r="A16542" s="734">
        <v>45173</v>
      </c>
      <c r="B16542" s="63" t="s">
        <v>10471</v>
      </c>
      <c r="C16542" s="63" t="s">
        <v>9460</v>
      </c>
      <c r="D16542" s="183" t="s">
        <v>9525</v>
      </c>
      <c r="E16542" s="126">
        <v>50000</v>
      </c>
      <c r="F16542" s="58"/>
      <c r="G16542" s="58">
        <f t="shared" si="264"/>
        <v>-50000</v>
      </c>
      <c r="H16542" s="705" t="s">
        <v>10954</v>
      </c>
    </row>
    <row r="16543" spans="1:10" ht="24" x14ac:dyDescent="0.2">
      <c r="A16543" s="734">
        <v>45173</v>
      </c>
      <c r="B16543" s="63" t="s">
        <v>10379</v>
      </c>
      <c r="C16543" s="551" t="s">
        <v>9825</v>
      </c>
      <c r="D16543" s="740" t="s">
        <v>10967</v>
      </c>
      <c r="E16543" s="552">
        <v>65000</v>
      </c>
      <c r="F16543" s="58"/>
      <c r="G16543" s="58">
        <f t="shared" si="264"/>
        <v>-65000</v>
      </c>
      <c r="H16543" s="705" t="s">
        <v>10954</v>
      </c>
    </row>
    <row r="16544" spans="1:10" ht="24" x14ac:dyDescent="0.2">
      <c r="A16544" s="734">
        <v>45173</v>
      </c>
      <c r="B16544" s="63" t="s">
        <v>9356</v>
      </c>
      <c r="C16544" s="551" t="s">
        <v>9825</v>
      </c>
      <c r="D16544" s="740" t="s">
        <v>10967</v>
      </c>
      <c r="E16544" s="552">
        <v>22000</v>
      </c>
      <c r="F16544" s="58"/>
      <c r="G16544" s="58">
        <f t="shared" si="264"/>
        <v>-22000</v>
      </c>
      <c r="H16544" s="705" t="s">
        <v>10954</v>
      </c>
    </row>
    <row r="16545" spans="1:8" ht="24" x14ac:dyDescent="0.2">
      <c r="A16545" s="734">
        <v>45173</v>
      </c>
      <c r="B16545" s="63" t="s">
        <v>10338</v>
      </c>
      <c r="C16545" s="551" t="s">
        <v>9825</v>
      </c>
      <c r="D16545" s="740" t="s">
        <v>10967</v>
      </c>
      <c r="E16545" s="552">
        <v>59500</v>
      </c>
      <c r="F16545" s="58"/>
      <c r="G16545" s="58">
        <f t="shared" si="264"/>
        <v>-59500</v>
      </c>
      <c r="H16545" s="705" t="s">
        <v>10954</v>
      </c>
    </row>
    <row r="16546" spans="1:8" ht="15" x14ac:dyDescent="0.2">
      <c r="A16546" s="734">
        <v>45173</v>
      </c>
      <c r="B16546" s="63" t="s">
        <v>10576</v>
      </c>
      <c r="C16546" s="63" t="s">
        <v>10858</v>
      </c>
      <c r="D16546" s="183" t="s">
        <v>10968</v>
      </c>
      <c r="E16546" s="126">
        <v>350000</v>
      </c>
      <c r="F16546" s="58"/>
      <c r="G16546" s="58">
        <f t="shared" si="264"/>
        <v>-350000</v>
      </c>
      <c r="H16546" s="705" t="s">
        <v>10954</v>
      </c>
    </row>
    <row r="16547" spans="1:8" ht="15" x14ac:dyDescent="0.2">
      <c r="A16547" s="734">
        <v>45173</v>
      </c>
      <c r="B16547" s="63" t="s">
        <v>10144</v>
      </c>
      <c r="C16547" s="63" t="s">
        <v>5681</v>
      </c>
      <c r="D16547" s="183" t="s">
        <v>10968</v>
      </c>
      <c r="E16547" s="126">
        <v>200000</v>
      </c>
      <c r="F16547" s="58"/>
      <c r="G16547" s="58">
        <f t="shared" si="264"/>
        <v>-200000</v>
      </c>
      <c r="H16547" s="705" t="s">
        <v>10954</v>
      </c>
    </row>
    <row r="16548" spans="1:8" ht="15" x14ac:dyDescent="0.2">
      <c r="A16548" s="734">
        <v>45174</v>
      </c>
      <c r="B16548" s="63" t="s">
        <v>10232</v>
      </c>
      <c r="C16548" s="670" t="s">
        <v>256</v>
      </c>
      <c r="D16548" s="907" t="s">
        <v>10969</v>
      </c>
      <c r="E16548" s="672">
        <v>374080</v>
      </c>
      <c r="F16548" s="58"/>
      <c r="G16548" s="58">
        <f t="shared" si="264"/>
        <v>-374080</v>
      </c>
      <c r="H16548" s="705" t="s">
        <v>10954</v>
      </c>
    </row>
    <row r="16549" spans="1:8" ht="15" x14ac:dyDescent="0.2">
      <c r="A16549" s="734">
        <v>45174</v>
      </c>
      <c r="B16549" s="63" t="s">
        <v>10571</v>
      </c>
      <c r="C16549" s="670" t="s">
        <v>256</v>
      </c>
      <c r="D16549" s="907" t="s">
        <v>10969</v>
      </c>
      <c r="E16549" s="672">
        <v>120960</v>
      </c>
      <c r="F16549" s="58"/>
      <c r="G16549" s="58">
        <f t="shared" si="264"/>
        <v>-120960</v>
      </c>
      <c r="H16549" s="705" t="s">
        <v>10954</v>
      </c>
    </row>
    <row r="16550" spans="1:8" ht="15" x14ac:dyDescent="0.2">
      <c r="A16550" s="734">
        <v>45174</v>
      </c>
      <c r="B16550" s="63" t="s">
        <v>10379</v>
      </c>
      <c r="C16550" s="670" t="s">
        <v>256</v>
      </c>
      <c r="D16550" s="907" t="s">
        <v>10969</v>
      </c>
      <c r="E16550" s="672">
        <v>4960</v>
      </c>
      <c r="F16550" s="58"/>
      <c r="G16550" s="58">
        <f t="shared" si="264"/>
        <v>-4960</v>
      </c>
      <c r="H16550" s="705" t="s">
        <v>10954</v>
      </c>
    </row>
    <row r="16551" spans="1:8" ht="15" x14ac:dyDescent="0.2">
      <c r="A16551" s="734">
        <v>45174</v>
      </c>
      <c r="B16551" s="63" t="s">
        <v>9356</v>
      </c>
      <c r="C16551" s="63" t="s">
        <v>5741</v>
      </c>
      <c r="D16551" s="183" t="s">
        <v>370</v>
      </c>
      <c r="E16551" s="126">
        <v>600</v>
      </c>
      <c r="F16551" s="58"/>
      <c r="G16551" s="58">
        <f t="shared" si="264"/>
        <v>-600</v>
      </c>
      <c r="H16551" s="705" t="s">
        <v>10954</v>
      </c>
    </row>
    <row r="16552" spans="1:8" ht="15" customHeight="1" x14ac:dyDescent="0.2">
      <c r="A16552" s="734">
        <v>45174</v>
      </c>
      <c r="B16552" s="63" t="s">
        <v>10232</v>
      </c>
      <c r="C16552" s="63" t="s">
        <v>5741</v>
      </c>
      <c r="D16552" s="183" t="s">
        <v>10970</v>
      </c>
      <c r="E16552" s="126">
        <v>2300</v>
      </c>
      <c r="F16552" s="58"/>
      <c r="G16552" s="58">
        <f t="shared" si="264"/>
        <v>-2300</v>
      </c>
      <c r="H16552" s="705" t="s">
        <v>10954</v>
      </c>
    </row>
    <row r="16553" spans="1:8" ht="15" customHeight="1" x14ac:dyDescent="0.2">
      <c r="A16553" s="734">
        <v>45174</v>
      </c>
      <c r="B16553" s="63" t="s">
        <v>10338</v>
      </c>
      <c r="C16553" s="63" t="s">
        <v>3033</v>
      </c>
      <c r="D16553" s="183" t="s">
        <v>1157</v>
      </c>
      <c r="E16553" s="126">
        <v>11500</v>
      </c>
      <c r="F16553" s="58"/>
      <c r="G16553" s="58">
        <f t="shared" si="264"/>
        <v>-11500</v>
      </c>
      <c r="H16553" s="705" t="s">
        <v>10954</v>
      </c>
    </row>
    <row r="16554" spans="1:8" ht="15" x14ac:dyDescent="0.2">
      <c r="A16554" s="734">
        <v>45174</v>
      </c>
      <c r="B16554" s="63" t="s">
        <v>10232</v>
      </c>
      <c r="C16554" s="63" t="s">
        <v>3145</v>
      </c>
      <c r="D16554" s="183" t="s">
        <v>2272</v>
      </c>
      <c r="E16554" s="126">
        <v>62965</v>
      </c>
      <c r="F16554" s="58"/>
      <c r="G16554" s="58">
        <f t="shared" si="264"/>
        <v>-62965</v>
      </c>
      <c r="H16554" s="705" t="s">
        <v>10954</v>
      </c>
    </row>
    <row r="16555" spans="1:8" ht="15" x14ac:dyDescent="0.2">
      <c r="A16555" s="734">
        <v>45174</v>
      </c>
      <c r="B16555" s="63" t="s">
        <v>10242</v>
      </c>
      <c r="C16555" s="63" t="s">
        <v>3145</v>
      </c>
      <c r="D16555" s="183" t="s">
        <v>2272</v>
      </c>
      <c r="E16555" s="126">
        <v>2800</v>
      </c>
      <c r="F16555" s="58"/>
      <c r="G16555" s="58">
        <f t="shared" si="264"/>
        <v>-2800</v>
      </c>
      <c r="H16555" s="705" t="s">
        <v>10954</v>
      </c>
    </row>
    <row r="16556" spans="1:8" ht="15" x14ac:dyDescent="0.2">
      <c r="A16556" s="734">
        <v>45174</v>
      </c>
      <c r="B16556" s="63" t="s">
        <v>10576</v>
      </c>
      <c r="C16556" s="63" t="s">
        <v>3145</v>
      </c>
      <c r="D16556" s="183" t="s">
        <v>10971</v>
      </c>
      <c r="E16556" s="126">
        <v>2950</v>
      </c>
      <c r="F16556" s="58"/>
      <c r="G16556" s="58">
        <f t="shared" si="264"/>
        <v>-2950</v>
      </c>
      <c r="H16556" s="705" t="s">
        <v>10954</v>
      </c>
    </row>
    <row r="16557" spans="1:8" ht="15" x14ac:dyDescent="0.2">
      <c r="A16557" s="734">
        <v>45174</v>
      </c>
      <c r="B16557" s="63" t="s">
        <v>10232</v>
      </c>
      <c r="C16557" s="63" t="s">
        <v>3145</v>
      </c>
      <c r="D16557" s="183" t="s">
        <v>10972</v>
      </c>
      <c r="E16557" s="126">
        <v>16500</v>
      </c>
      <c r="F16557" s="58"/>
      <c r="G16557" s="58">
        <f t="shared" si="264"/>
        <v>-16500</v>
      </c>
      <c r="H16557" s="705" t="s">
        <v>10954</v>
      </c>
    </row>
    <row r="16558" spans="1:8" ht="15" x14ac:dyDescent="0.2">
      <c r="A16558" s="734">
        <v>45174</v>
      </c>
      <c r="B16558" s="63" t="s">
        <v>10232</v>
      </c>
      <c r="C16558" s="63" t="s">
        <v>5741</v>
      </c>
      <c r="D16558" s="183" t="s">
        <v>370</v>
      </c>
      <c r="E16558" s="126">
        <v>700</v>
      </c>
      <c r="F16558" s="58"/>
      <c r="G16558" s="58">
        <f t="shared" si="264"/>
        <v>-700</v>
      </c>
      <c r="H16558" s="705" t="s">
        <v>10954</v>
      </c>
    </row>
    <row r="16559" spans="1:8" ht="15" x14ac:dyDescent="0.2">
      <c r="A16559" s="734">
        <v>45174</v>
      </c>
      <c r="B16559" s="63" t="s">
        <v>10232</v>
      </c>
      <c r="C16559" s="63" t="s">
        <v>286</v>
      </c>
      <c r="D16559" s="183" t="s">
        <v>8663</v>
      </c>
      <c r="E16559" s="126">
        <v>1330</v>
      </c>
      <c r="F16559" s="58"/>
      <c r="G16559" s="58">
        <f t="shared" si="264"/>
        <v>-1330</v>
      </c>
      <c r="H16559" s="705" t="s">
        <v>10954</v>
      </c>
    </row>
    <row r="16560" spans="1:8" ht="15" x14ac:dyDescent="0.2">
      <c r="A16560" s="734">
        <v>45174</v>
      </c>
      <c r="B16560" s="63" t="s">
        <v>103</v>
      </c>
      <c r="C16560" s="63" t="s">
        <v>103</v>
      </c>
      <c r="D16560" s="183" t="s">
        <v>10211</v>
      </c>
      <c r="E16560" s="126">
        <v>3500</v>
      </c>
      <c r="F16560" s="58"/>
      <c r="G16560" s="58">
        <f t="shared" si="264"/>
        <v>-3500</v>
      </c>
      <c r="H16560" s="705" t="s">
        <v>10954</v>
      </c>
    </row>
    <row r="16561" spans="1:8" ht="15" x14ac:dyDescent="0.2">
      <c r="A16561" s="734">
        <v>45175</v>
      </c>
      <c r="B16561" s="63" t="s">
        <v>7807</v>
      </c>
      <c r="C16561" s="63" t="s">
        <v>6852</v>
      </c>
      <c r="D16561" s="183" t="s">
        <v>8196</v>
      </c>
      <c r="E16561" s="126">
        <v>25000</v>
      </c>
      <c r="F16561" s="58"/>
      <c r="G16561" s="58">
        <f t="shared" si="264"/>
        <v>-25000</v>
      </c>
      <c r="H16561" s="705" t="s">
        <v>10954</v>
      </c>
    </row>
    <row r="16562" spans="1:8" ht="15" x14ac:dyDescent="0.2">
      <c r="A16562" s="734">
        <v>45175</v>
      </c>
      <c r="B16562" s="63" t="s">
        <v>9356</v>
      </c>
      <c r="C16562" s="63" t="s">
        <v>10974</v>
      </c>
      <c r="D16562" s="183" t="s">
        <v>8196</v>
      </c>
      <c r="E16562" s="126">
        <v>25000</v>
      </c>
      <c r="F16562" s="58"/>
      <c r="G16562" s="58">
        <f t="shared" si="264"/>
        <v>-25000</v>
      </c>
      <c r="H16562" s="705" t="s">
        <v>10954</v>
      </c>
    </row>
    <row r="16563" spans="1:8" ht="15" x14ac:dyDescent="0.2">
      <c r="A16563" s="734">
        <v>45175</v>
      </c>
      <c r="B16563" s="63" t="s">
        <v>9356</v>
      </c>
      <c r="C16563" s="63" t="s">
        <v>9775</v>
      </c>
      <c r="D16563" s="183" t="s">
        <v>10975</v>
      </c>
      <c r="E16563" s="126">
        <v>100000</v>
      </c>
      <c r="F16563" s="58"/>
      <c r="G16563" s="58">
        <f t="shared" si="264"/>
        <v>-100000</v>
      </c>
      <c r="H16563" s="705" t="s">
        <v>10954</v>
      </c>
    </row>
    <row r="16564" spans="1:8" ht="15" x14ac:dyDescent="0.2">
      <c r="A16564" s="734">
        <v>45175</v>
      </c>
      <c r="B16564" s="63" t="s">
        <v>10296</v>
      </c>
      <c r="C16564" s="63" t="s">
        <v>10976</v>
      </c>
      <c r="D16564" s="183" t="s">
        <v>11010</v>
      </c>
      <c r="E16564" s="126">
        <v>250000</v>
      </c>
      <c r="F16564" s="58"/>
      <c r="G16564" s="58">
        <f t="shared" si="264"/>
        <v>-250000</v>
      </c>
      <c r="H16564" s="705" t="s">
        <v>10954</v>
      </c>
    </row>
    <row r="16565" spans="1:8" ht="15" x14ac:dyDescent="0.2">
      <c r="A16565" s="734">
        <v>45175</v>
      </c>
      <c r="B16565" s="63" t="s">
        <v>10296</v>
      </c>
      <c r="C16565" s="63" t="s">
        <v>10976</v>
      </c>
      <c r="D16565" s="183" t="s">
        <v>11010</v>
      </c>
      <c r="E16565" s="126">
        <v>70000</v>
      </c>
      <c r="F16565" s="58"/>
      <c r="G16565" s="58">
        <f t="shared" si="264"/>
        <v>-70000</v>
      </c>
      <c r="H16565" s="705" t="s">
        <v>10954</v>
      </c>
    </row>
    <row r="16566" spans="1:8" ht="24" x14ac:dyDescent="0.2">
      <c r="A16566" s="734">
        <v>45175</v>
      </c>
      <c r="B16566" s="63" t="s">
        <v>8876</v>
      </c>
      <c r="C16566" s="63" t="s">
        <v>3145</v>
      </c>
      <c r="D16566" s="183" t="s">
        <v>10977</v>
      </c>
      <c r="E16566" s="126">
        <v>-90000</v>
      </c>
      <c r="F16566" s="58"/>
      <c r="G16566" s="58">
        <f t="shared" si="264"/>
        <v>90000</v>
      </c>
      <c r="H16566" s="705" t="s">
        <v>10954</v>
      </c>
    </row>
    <row r="16567" spans="1:8" ht="15" x14ac:dyDescent="0.2">
      <c r="A16567" s="734">
        <v>45175</v>
      </c>
      <c r="B16567" s="63" t="s">
        <v>9356</v>
      </c>
      <c r="C16567" s="63" t="s">
        <v>705</v>
      </c>
      <c r="D16567" s="183" t="s">
        <v>10978</v>
      </c>
      <c r="E16567" s="126">
        <v>36500</v>
      </c>
      <c r="F16567" s="58"/>
      <c r="G16567" s="58">
        <f t="shared" si="264"/>
        <v>-36500</v>
      </c>
      <c r="H16567" s="705" t="s">
        <v>10954</v>
      </c>
    </row>
    <row r="16568" spans="1:8" ht="24" x14ac:dyDescent="0.2">
      <c r="A16568" s="734">
        <v>45175</v>
      </c>
      <c r="B16568" s="63" t="s">
        <v>8876</v>
      </c>
      <c r="C16568" s="63" t="s">
        <v>3145</v>
      </c>
      <c r="D16568" s="183" t="s">
        <v>11009</v>
      </c>
      <c r="E16568" s="126">
        <v>10000</v>
      </c>
      <c r="F16568" s="58"/>
      <c r="G16568" s="58">
        <f t="shared" si="264"/>
        <v>-10000</v>
      </c>
      <c r="H16568" s="705" t="s">
        <v>10954</v>
      </c>
    </row>
    <row r="16569" spans="1:8" ht="15" x14ac:dyDescent="0.2">
      <c r="A16569" s="734">
        <v>45175</v>
      </c>
      <c r="B16569" s="63" t="s">
        <v>8876</v>
      </c>
      <c r="C16569" s="63" t="s">
        <v>10979</v>
      </c>
      <c r="D16569" s="183" t="s">
        <v>10980</v>
      </c>
      <c r="E16569" s="126">
        <v>28950</v>
      </c>
      <c r="F16569" s="58"/>
      <c r="G16569" s="58">
        <f t="shared" si="264"/>
        <v>-28950</v>
      </c>
      <c r="H16569" s="705" t="s">
        <v>10954</v>
      </c>
    </row>
    <row r="16570" spans="1:8" ht="15" x14ac:dyDescent="0.2">
      <c r="A16570" s="734">
        <v>45175</v>
      </c>
      <c r="B16570" s="63" t="s">
        <v>10232</v>
      </c>
      <c r="C16570" s="63" t="s">
        <v>5741</v>
      </c>
      <c r="D16570" s="183" t="s">
        <v>370</v>
      </c>
      <c r="E16570" s="126">
        <v>1600</v>
      </c>
      <c r="F16570" s="58"/>
      <c r="G16570" s="58">
        <f t="shared" si="264"/>
        <v>-1600</v>
      </c>
      <c r="H16570" s="705" t="s">
        <v>10954</v>
      </c>
    </row>
    <row r="16571" spans="1:8" ht="15" x14ac:dyDescent="0.2">
      <c r="A16571" s="734">
        <v>45175</v>
      </c>
      <c r="B16571" s="63" t="s">
        <v>37</v>
      </c>
      <c r="C16571" s="63" t="s">
        <v>392</v>
      </c>
      <c r="D16571" s="183" t="s">
        <v>10101</v>
      </c>
      <c r="E16571" s="126">
        <v>3000</v>
      </c>
      <c r="F16571" s="58"/>
      <c r="G16571" s="58">
        <f t="shared" si="264"/>
        <v>-3000</v>
      </c>
      <c r="H16571" s="705" t="s">
        <v>10954</v>
      </c>
    </row>
    <row r="16572" spans="1:8" ht="15" x14ac:dyDescent="0.2">
      <c r="A16572" s="734">
        <v>45175</v>
      </c>
      <c r="B16572" s="63" t="s">
        <v>37</v>
      </c>
      <c r="C16572" s="63" t="s">
        <v>286</v>
      </c>
      <c r="D16572" s="183" t="s">
        <v>9027</v>
      </c>
      <c r="E16572" s="126">
        <v>500</v>
      </c>
      <c r="F16572" s="58"/>
      <c r="G16572" s="58">
        <f t="shared" si="264"/>
        <v>-500</v>
      </c>
      <c r="H16572" s="705" t="s">
        <v>10954</v>
      </c>
    </row>
    <row r="16573" spans="1:8" ht="15" x14ac:dyDescent="0.2">
      <c r="A16573" s="734">
        <v>45175</v>
      </c>
      <c r="B16573" s="63" t="s">
        <v>37</v>
      </c>
      <c r="C16573" s="63"/>
      <c r="D16573" s="183" t="s">
        <v>10983</v>
      </c>
      <c r="E16573" s="126">
        <v>1200</v>
      </c>
      <c r="F16573" s="58"/>
      <c r="G16573" s="58">
        <f t="shared" si="264"/>
        <v>-1200</v>
      </c>
      <c r="H16573" s="705" t="s">
        <v>10954</v>
      </c>
    </row>
    <row r="16574" spans="1:8" ht="15" x14ac:dyDescent="0.2">
      <c r="A16574" s="734">
        <v>45175</v>
      </c>
      <c r="B16574" s="63" t="s">
        <v>10576</v>
      </c>
      <c r="C16574" s="63" t="s">
        <v>5741</v>
      </c>
      <c r="D16574" s="183" t="s">
        <v>370</v>
      </c>
      <c r="E16574" s="126">
        <v>3300</v>
      </c>
      <c r="F16574" s="58"/>
      <c r="G16574" s="58">
        <f t="shared" si="264"/>
        <v>-3300</v>
      </c>
      <c r="H16574" s="705" t="s">
        <v>10954</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x14ac:dyDescent="0.2">
      <c r="A16576" s="734">
        <v>45175</v>
      </c>
      <c r="B16576" s="63" t="s">
        <v>103</v>
      </c>
      <c r="C16576" s="63" t="s">
        <v>103</v>
      </c>
      <c r="D16576" s="183" t="s">
        <v>10988</v>
      </c>
      <c r="E16576" s="126">
        <v>2500</v>
      </c>
      <c r="F16576" s="58"/>
      <c r="G16576" s="58">
        <f t="shared" si="265"/>
        <v>-2500</v>
      </c>
      <c r="H16576" s="705" t="s">
        <v>10954</v>
      </c>
    </row>
    <row r="16577" spans="1:8" ht="15" x14ac:dyDescent="0.2">
      <c r="A16577" s="734">
        <v>45175</v>
      </c>
      <c r="B16577" s="63" t="s">
        <v>3945</v>
      </c>
      <c r="C16577" s="63" t="s">
        <v>392</v>
      </c>
      <c r="D16577" s="183" t="s">
        <v>10333</v>
      </c>
      <c r="E16577" s="126">
        <v>300</v>
      </c>
      <c r="F16577" s="58"/>
      <c r="G16577" s="58">
        <f t="shared" si="265"/>
        <v>-300</v>
      </c>
      <c r="H16577" s="705" t="s">
        <v>10954</v>
      </c>
    </row>
    <row r="16578" spans="1:8" ht="15" x14ac:dyDescent="0.2">
      <c r="A16578" s="734">
        <v>45175</v>
      </c>
      <c r="B16578" s="63" t="s">
        <v>9986</v>
      </c>
      <c r="C16578" s="63" t="s">
        <v>5741</v>
      </c>
      <c r="D16578" s="183" t="s">
        <v>370</v>
      </c>
      <c r="E16578" s="126">
        <v>500</v>
      </c>
      <c r="F16578" s="58"/>
      <c r="G16578" s="58">
        <f t="shared" si="265"/>
        <v>-500</v>
      </c>
      <c r="H16578" s="705" t="s">
        <v>10954</v>
      </c>
    </row>
    <row r="16579" spans="1:8" ht="15" x14ac:dyDescent="0.2">
      <c r="A16579" s="734">
        <v>45176</v>
      </c>
      <c r="B16579" s="63" t="s">
        <v>1400</v>
      </c>
      <c r="C16579" s="63" t="s">
        <v>5387</v>
      </c>
      <c r="D16579" s="183" t="s">
        <v>370</v>
      </c>
      <c r="E16579" s="126">
        <v>6000</v>
      </c>
      <c r="F16579" s="58"/>
      <c r="G16579" s="58">
        <f t="shared" si="265"/>
        <v>-6000</v>
      </c>
      <c r="H16579" s="705" t="s">
        <v>10954</v>
      </c>
    </row>
    <row r="16580" spans="1:8" ht="15" x14ac:dyDescent="0.2">
      <c r="A16580" s="734">
        <v>45176</v>
      </c>
      <c r="B16580" s="63" t="s">
        <v>11007</v>
      </c>
      <c r="C16580" s="63" t="s">
        <v>9474</v>
      </c>
      <c r="D16580" s="183" t="s">
        <v>370</v>
      </c>
      <c r="E16580" s="126">
        <v>20000</v>
      </c>
      <c r="F16580" s="58"/>
      <c r="G16580" s="58">
        <f t="shared" si="265"/>
        <v>-20000</v>
      </c>
      <c r="H16580" s="705" t="s">
        <v>10954</v>
      </c>
    </row>
    <row r="16581" spans="1:8" ht="15" x14ac:dyDescent="0.2">
      <c r="A16581" s="734">
        <v>45176</v>
      </c>
      <c r="B16581" s="63" t="s">
        <v>9986</v>
      </c>
      <c r="C16581" s="63" t="s">
        <v>3145</v>
      </c>
      <c r="D16581" s="183" t="s">
        <v>10992</v>
      </c>
      <c r="E16581" s="126">
        <v>482000</v>
      </c>
      <c r="F16581" s="58"/>
      <c r="G16581" s="58">
        <f t="shared" si="265"/>
        <v>-482000</v>
      </c>
      <c r="H16581" s="705" t="s">
        <v>10954</v>
      </c>
    </row>
    <row r="16582" spans="1:8" ht="15" x14ac:dyDescent="0.2">
      <c r="A16582" s="734">
        <v>45176</v>
      </c>
      <c r="B16582" s="63" t="s">
        <v>10338</v>
      </c>
      <c r="C16582" s="63" t="s">
        <v>3145</v>
      </c>
      <c r="D16582" s="183" t="s">
        <v>10992</v>
      </c>
      <c r="E16582" s="126">
        <v>21600</v>
      </c>
      <c r="F16582" s="58"/>
      <c r="G16582" s="58">
        <f t="shared" si="265"/>
        <v>-21600</v>
      </c>
      <c r="H16582" s="705" t="s">
        <v>10954</v>
      </c>
    </row>
    <row r="16583" spans="1:8" ht="15" x14ac:dyDescent="0.2">
      <c r="A16583" s="734">
        <v>45176</v>
      </c>
      <c r="B16583" s="63" t="s">
        <v>9986</v>
      </c>
      <c r="C16583" s="63" t="s">
        <v>10993</v>
      </c>
      <c r="D16583" s="183" t="s">
        <v>10868</v>
      </c>
      <c r="E16583" s="126">
        <v>1860</v>
      </c>
      <c r="F16583" s="58"/>
      <c r="G16583" s="58">
        <f t="shared" si="265"/>
        <v>-1860</v>
      </c>
      <c r="H16583" s="705" t="s">
        <v>10954</v>
      </c>
    </row>
    <row r="16584" spans="1:8" ht="15" x14ac:dyDescent="0.2">
      <c r="A16584" s="734">
        <v>45176</v>
      </c>
      <c r="B16584" s="63" t="s">
        <v>10379</v>
      </c>
      <c r="C16584" s="63" t="s">
        <v>10993</v>
      </c>
      <c r="D16584" s="183" t="s">
        <v>10994</v>
      </c>
      <c r="E16584" s="126">
        <v>16000</v>
      </c>
      <c r="F16584" s="58"/>
      <c r="G16584" s="58">
        <f t="shared" si="265"/>
        <v>-16000</v>
      </c>
      <c r="H16584" s="705" t="s">
        <v>10954</v>
      </c>
    </row>
    <row r="16585" spans="1:8" ht="15" x14ac:dyDescent="0.2">
      <c r="A16585" s="734">
        <v>45176</v>
      </c>
      <c r="B16585" s="63" t="s">
        <v>10576</v>
      </c>
      <c r="C16585" s="63" t="s">
        <v>10993</v>
      </c>
      <c r="D16585" s="183" t="s">
        <v>8528</v>
      </c>
      <c r="E16585" s="126">
        <v>36070</v>
      </c>
      <c r="F16585" s="58"/>
      <c r="G16585" s="58">
        <f t="shared" si="265"/>
        <v>-36070</v>
      </c>
      <c r="H16585" s="705" t="s">
        <v>10954</v>
      </c>
    </row>
    <row r="16586" spans="1:8" ht="15" x14ac:dyDescent="0.2">
      <c r="A16586" s="734">
        <v>45177</v>
      </c>
      <c r="B16586" s="63" t="s">
        <v>10576</v>
      </c>
      <c r="C16586" s="63" t="s">
        <v>8394</v>
      </c>
      <c r="D16586" s="183" t="s">
        <v>11018</v>
      </c>
      <c r="E16586" s="126">
        <v>1000000</v>
      </c>
      <c r="F16586" s="58"/>
      <c r="G16586" s="58">
        <f t="shared" si="265"/>
        <v>-1000000</v>
      </c>
      <c r="H16586" s="705" t="s">
        <v>10954</v>
      </c>
    </row>
    <row r="16587" spans="1:8" ht="15" x14ac:dyDescent="0.2">
      <c r="A16587" s="734">
        <v>45177</v>
      </c>
      <c r="B16587" s="63" t="s">
        <v>10576</v>
      </c>
      <c r="C16587" s="63" t="s">
        <v>8372</v>
      </c>
      <c r="D16587" s="183"/>
      <c r="E16587" s="126">
        <v>3250</v>
      </c>
      <c r="F16587" s="58"/>
      <c r="G16587" s="58">
        <f t="shared" si="265"/>
        <v>-3250</v>
      </c>
      <c r="H16587" s="705" t="s">
        <v>10954</v>
      </c>
    </row>
    <row r="16588" spans="1:8" ht="15" x14ac:dyDescent="0.2">
      <c r="A16588" s="734">
        <v>45178</v>
      </c>
      <c r="B16588" s="63" t="s">
        <v>103</v>
      </c>
      <c r="C16588" s="63" t="s">
        <v>103</v>
      </c>
      <c r="D16588" s="183" t="s">
        <v>10211</v>
      </c>
      <c r="E16588" s="126">
        <v>3500</v>
      </c>
      <c r="F16588" s="58"/>
      <c r="G16588" s="58">
        <f t="shared" si="265"/>
        <v>-3500</v>
      </c>
      <c r="H16588" s="705" t="s">
        <v>10954</v>
      </c>
    </row>
    <row r="16589" spans="1:8" ht="15" x14ac:dyDescent="0.2">
      <c r="A16589" s="734">
        <v>45178</v>
      </c>
      <c r="B16589" s="63" t="s">
        <v>103</v>
      </c>
      <c r="C16589" s="63" t="s">
        <v>11025</v>
      </c>
      <c r="D16589" s="183" t="s">
        <v>9794</v>
      </c>
      <c r="E16589" s="126">
        <v>5000</v>
      </c>
      <c r="F16589" s="58"/>
      <c r="G16589" s="58">
        <f t="shared" si="265"/>
        <v>-5000</v>
      </c>
      <c r="H16589" s="705" t="s">
        <v>10954</v>
      </c>
    </row>
    <row r="16590" spans="1:8" ht="15" x14ac:dyDescent="0.2">
      <c r="A16590" s="734">
        <v>45178</v>
      </c>
      <c r="B16590" s="63" t="s">
        <v>11026</v>
      </c>
      <c r="C16590" s="63" t="s">
        <v>5741</v>
      </c>
      <c r="D16590" s="183" t="s">
        <v>370</v>
      </c>
      <c r="E16590" s="126">
        <v>1200</v>
      </c>
      <c r="F16590" s="58"/>
      <c r="G16590" s="58">
        <f t="shared" si="265"/>
        <v>-1200</v>
      </c>
      <c r="H16590" s="705" t="s">
        <v>10954</v>
      </c>
    </row>
    <row r="16591" spans="1:8" ht="15" x14ac:dyDescent="0.2">
      <c r="A16591" s="734">
        <v>45178</v>
      </c>
      <c r="B16591" s="63" t="s">
        <v>103</v>
      </c>
      <c r="C16591" s="63" t="s">
        <v>392</v>
      </c>
      <c r="D16591" s="183" t="s">
        <v>11028</v>
      </c>
      <c r="E16591" s="126">
        <v>2870</v>
      </c>
      <c r="F16591" s="58"/>
      <c r="G16591" s="58">
        <f t="shared" si="265"/>
        <v>-2870</v>
      </c>
      <c r="H16591" s="705" t="s">
        <v>10954</v>
      </c>
    </row>
    <row r="16592" spans="1:8" ht="15" x14ac:dyDescent="0.2">
      <c r="A16592" s="734">
        <v>45178</v>
      </c>
      <c r="B16592" s="63" t="s">
        <v>10576</v>
      </c>
      <c r="C16592" s="63" t="s">
        <v>11029</v>
      </c>
      <c r="D16592" s="183" t="s">
        <v>10654</v>
      </c>
      <c r="E16592" s="126">
        <v>50000</v>
      </c>
      <c r="F16592" s="58"/>
      <c r="G16592" s="58">
        <f t="shared" si="265"/>
        <v>-50000</v>
      </c>
      <c r="H16592" s="705" t="s">
        <v>10954</v>
      </c>
    </row>
    <row r="16593" spans="1:8" ht="15" x14ac:dyDescent="0.2">
      <c r="A16593" s="734">
        <v>45178</v>
      </c>
      <c r="B16593" s="63" t="s">
        <v>9356</v>
      </c>
      <c r="C16593" s="63" t="s">
        <v>5741</v>
      </c>
      <c r="D16593" s="183" t="s">
        <v>370</v>
      </c>
      <c r="E16593" s="126">
        <v>1200</v>
      </c>
      <c r="F16593" s="58"/>
      <c r="G16593" s="58">
        <f t="shared" si="265"/>
        <v>-1200</v>
      </c>
      <c r="H16593" s="705" t="s">
        <v>10954</v>
      </c>
    </row>
    <row r="16594" spans="1:8" ht="15" x14ac:dyDescent="0.2">
      <c r="A16594" s="734">
        <v>45178</v>
      </c>
      <c r="B16594" s="63" t="s">
        <v>9356</v>
      </c>
      <c r="C16594" s="63" t="s">
        <v>9775</v>
      </c>
      <c r="D16594" s="183" t="s">
        <v>10721</v>
      </c>
      <c r="E16594" s="126">
        <v>174000</v>
      </c>
      <c r="F16594" s="58"/>
      <c r="G16594" s="58">
        <f t="shared" si="265"/>
        <v>-174000</v>
      </c>
      <c r="H16594" s="705" t="s">
        <v>10954</v>
      </c>
    </row>
    <row r="16595" spans="1:8" ht="15" x14ac:dyDescent="0.2">
      <c r="A16595" s="734">
        <v>45178</v>
      </c>
      <c r="B16595" s="63" t="s">
        <v>9356</v>
      </c>
      <c r="C16595" s="63" t="s">
        <v>9460</v>
      </c>
      <c r="D16595" s="183" t="s">
        <v>10721</v>
      </c>
      <c r="E16595" s="126">
        <v>100000</v>
      </c>
      <c r="F16595" s="58"/>
      <c r="G16595" s="58">
        <f t="shared" si="265"/>
        <v>-100000</v>
      </c>
      <c r="H16595" s="705" t="s">
        <v>10954</v>
      </c>
    </row>
    <row r="16596" spans="1:8" ht="15" x14ac:dyDescent="0.2">
      <c r="A16596" s="734">
        <v>45178</v>
      </c>
      <c r="B16596" s="63" t="s">
        <v>2933</v>
      </c>
      <c r="C16596" s="63" t="s">
        <v>3145</v>
      </c>
      <c r="D16596" s="183" t="s">
        <v>11031</v>
      </c>
      <c r="E16596" s="126">
        <v>43410</v>
      </c>
      <c r="F16596" s="58"/>
      <c r="G16596" s="58">
        <f t="shared" si="265"/>
        <v>-43410</v>
      </c>
      <c r="H16596" s="705" t="s">
        <v>10954</v>
      </c>
    </row>
    <row r="16597" spans="1:8" ht="15" x14ac:dyDescent="0.2">
      <c r="A16597" s="734">
        <v>45178</v>
      </c>
      <c r="B16597" s="63" t="s">
        <v>10379</v>
      </c>
      <c r="C16597" s="63" t="s">
        <v>3145</v>
      </c>
      <c r="D16597" s="183" t="s">
        <v>11032</v>
      </c>
      <c r="E16597" s="126">
        <v>1150</v>
      </c>
      <c r="F16597" s="58"/>
      <c r="G16597" s="58">
        <f t="shared" si="265"/>
        <v>-1150</v>
      </c>
      <c r="H16597" s="705" t="s">
        <v>10954</v>
      </c>
    </row>
    <row r="16598" spans="1:8" ht="15" x14ac:dyDescent="0.2">
      <c r="A16598" s="734">
        <v>45180</v>
      </c>
      <c r="B16598" s="63" t="s">
        <v>9356</v>
      </c>
      <c r="C16598" s="63" t="s">
        <v>3145</v>
      </c>
      <c r="D16598" s="183" t="s">
        <v>11033</v>
      </c>
      <c r="E16598" s="126">
        <v>47848</v>
      </c>
      <c r="F16598" s="58"/>
      <c r="G16598" s="58">
        <f t="shared" si="265"/>
        <v>-47848</v>
      </c>
      <c r="H16598" s="705" t="s">
        <v>10954</v>
      </c>
    </row>
    <row r="16599" spans="1:8" ht="15" x14ac:dyDescent="0.2">
      <c r="A16599" s="734">
        <v>45180</v>
      </c>
      <c r="B16599" s="63" t="s">
        <v>10576</v>
      </c>
      <c r="C16599" s="63" t="s">
        <v>3145</v>
      </c>
      <c r="D16599" s="183" t="s">
        <v>11033</v>
      </c>
      <c r="E16599" s="126">
        <v>18800</v>
      </c>
      <c r="F16599" s="58"/>
      <c r="G16599" s="58">
        <f t="shared" si="265"/>
        <v>-18800</v>
      </c>
      <c r="H16599" s="705" t="s">
        <v>10954</v>
      </c>
    </row>
    <row r="16600" spans="1:8" ht="15" x14ac:dyDescent="0.2">
      <c r="A16600" s="734">
        <v>45180</v>
      </c>
      <c r="B16600" s="63" t="s">
        <v>10379</v>
      </c>
      <c r="C16600" s="63" t="s">
        <v>3145</v>
      </c>
      <c r="D16600" s="183" t="s">
        <v>11033</v>
      </c>
      <c r="E16600" s="126">
        <v>40290</v>
      </c>
      <c r="F16600" s="58"/>
      <c r="G16600" s="58">
        <f t="shared" si="265"/>
        <v>-40290</v>
      </c>
      <c r="H16600" s="705" t="s">
        <v>10954</v>
      </c>
    </row>
    <row r="16601" spans="1:8" ht="15" x14ac:dyDescent="0.2">
      <c r="A16601" s="734">
        <v>45180</v>
      </c>
      <c r="B16601" s="63" t="s">
        <v>10576</v>
      </c>
      <c r="C16601" s="63" t="s">
        <v>5741</v>
      </c>
      <c r="D16601" s="183" t="s">
        <v>370</v>
      </c>
      <c r="E16601" s="126">
        <v>1467</v>
      </c>
      <c r="F16601" s="58"/>
      <c r="G16601" s="58">
        <f t="shared" si="265"/>
        <v>-1467</v>
      </c>
      <c r="H16601" s="705" t="s">
        <v>10954</v>
      </c>
    </row>
    <row r="16602" spans="1:8" ht="15" x14ac:dyDescent="0.2">
      <c r="A16602" s="734">
        <v>45180</v>
      </c>
      <c r="B16602" s="63" t="s">
        <v>9356</v>
      </c>
      <c r="C16602" s="63" t="s">
        <v>5741</v>
      </c>
      <c r="D16602" s="183" t="s">
        <v>370</v>
      </c>
      <c r="E16602" s="126">
        <v>1467</v>
      </c>
      <c r="F16602" s="58"/>
      <c r="G16602" s="58">
        <f t="shared" si="265"/>
        <v>-1467</v>
      </c>
      <c r="H16602" s="705" t="s">
        <v>10954</v>
      </c>
    </row>
    <row r="16603" spans="1:8" ht="15" x14ac:dyDescent="0.2">
      <c r="A16603" s="734">
        <v>45180</v>
      </c>
      <c r="B16603" s="63" t="s">
        <v>10379</v>
      </c>
      <c r="C16603" s="63" t="s">
        <v>5741</v>
      </c>
      <c r="D16603" s="183" t="s">
        <v>370</v>
      </c>
      <c r="E16603" s="126">
        <v>1468</v>
      </c>
      <c r="F16603" s="58"/>
      <c r="G16603" s="58">
        <f t="shared" si="265"/>
        <v>-1468</v>
      </c>
      <c r="H16603" s="705" t="s">
        <v>10954</v>
      </c>
    </row>
    <row r="16604" spans="1:8" ht="15" x14ac:dyDescent="0.2">
      <c r="A16604" s="734">
        <v>45180</v>
      </c>
      <c r="B16604" s="63" t="s">
        <v>10379</v>
      </c>
      <c r="C16604" s="63" t="s">
        <v>5741</v>
      </c>
      <c r="D16604" s="183" t="s">
        <v>11034</v>
      </c>
      <c r="E16604" s="126">
        <v>1600</v>
      </c>
      <c r="F16604" s="58"/>
      <c r="G16604" s="58">
        <f t="shared" si="265"/>
        <v>-1600</v>
      </c>
      <c r="H16604" s="705" t="s">
        <v>10954</v>
      </c>
    </row>
    <row r="16605" spans="1:8" ht="15" x14ac:dyDescent="0.2">
      <c r="A16605" s="734">
        <v>45180</v>
      </c>
      <c r="B16605" s="63" t="s">
        <v>10576</v>
      </c>
      <c r="C16605" s="63" t="s">
        <v>5741</v>
      </c>
      <c r="D16605" s="183" t="s">
        <v>11034</v>
      </c>
      <c r="E16605" s="126">
        <v>800</v>
      </c>
      <c r="F16605" s="58"/>
      <c r="G16605" s="58">
        <f t="shared" si="265"/>
        <v>-800</v>
      </c>
      <c r="H16605" s="705" t="s">
        <v>10954</v>
      </c>
    </row>
    <row r="16606" spans="1:8" ht="15" x14ac:dyDescent="0.2">
      <c r="A16606" s="734">
        <v>45180</v>
      </c>
      <c r="B16606" s="63" t="s">
        <v>10576</v>
      </c>
      <c r="C16606" s="63" t="s">
        <v>5741</v>
      </c>
      <c r="D16606" s="183" t="s">
        <v>11034</v>
      </c>
      <c r="E16606" s="126">
        <v>500</v>
      </c>
      <c r="F16606" s="58"/>
      <c r="G16606" s="58">
        <f t="shared" si="265"/>
        <v>-500</v>
      </c>
      <c r="H16606" s="705" t="s">
        <v>10954</v>
      </c>
    </row>
    <row r="16607" spans="1:8" ht="15" x14ac:dyDescent="0.2">
      <c r="A16607" s="734">
        <v>45180</v>
      </c>
      <c r="B16607" s="63" t="s">
        <v>10576</v>
      </c>
      <c r="C16607" s="63" t="s">
        <v>286</v>
      </c>
      <c r="D16607" s="183" t="s">
        <v>11034</v>
      </c>
      <c r="E16607" s="126">
        <v>1000</v>
      </c>
      <c r="F16607" s="58"/>
      <c r="G16607" s="58">
        <f t="shared" si="265"/>
        <v>-1000</v>
      </c>
      <c r="H16607" s="705" t="s">
        <v>10954</v>
      </c>
    </row>
    <row r="16608" spans="1:8" ht="15" x14ac:dyDescent="0.2">
      <c r="A16608" s="734">
        <v>45180</v>
      </c>
      <c r="B16608" s="63" t="s">
        <v>10379</v>
      </c>
      <c r="C16608" s="63" t="s">
        <v>3145</v>
      </c>
      <c r="D16608" s="183" t="s">
        <v>11035</v>
      </c>
      <c r="E16608" s="126">
        <v>4150</v>
      </c>
      <c r="F16608" s="58"/>
      <c r="G16608" s="58">
        <f t="shared" si="265"/>
        <v>-4150</v>
      </c>
      <c r="H16608" s="705" t="s">
        <v>10954</v>
      </c>
    </row>
    <row r="16609" spans="1:8" ht="15" x14ac:dyDescent="0.2">
      <c r="A16609" s="734">
        <v>45180</v>
      </c>
      <c r="B16609" s="63" t="s">
        <v>9507</v>
      </c>
      <c r="C16609" s="63" t="s">
        <v>3145</v>
      </c>
      <c r="D16609" s="183" t="s">
        <v>11035</v>
      </c>
      <c r="E16609" s="126">
        <v>2980</v>
      </c>
      <c r="F16609" s="58"/>
      <c r="G16609" s="58">
        <f t="shared" si="265"/>
        <v>-2980</v>
      </c>
      <c r="H16609" s="705" t="s">
        <v>10954</v>
      </c>
    </row>
    <row r="16610" spans="1:8" ht="15" x14ac:dyDescent="0.2">
      <c r="A16610" s="734">
        <v>45180</v>
      </c>
      <c r="B16610" s="63" t="s">
        <v>103</v>
      </c>
      <c r="C16610" s="63" t="s">
        <v>103</v>
      </c>
      <c r="D16610" s="183" t="s">
        <v>10211</v>
      </c>
      <c r="E16610" s="126">
        <v>3500</v>
      </c>
      <c r="F16610" s="58"/>
      <c r="G16610" s="58">
        <f t="shared" si="265"/>
        <v>-3500</v>
      </c>
      <c r="H16610" s="705" t="s">
        <v>10954</v>
      </c>
    </row>
    <row r="16611" spans="1:8" ht="15" customHeight="1" x14ac:dyDescent="0.2">
      <c r="A16611" s="734">
        <v>45180</v>
      </c>
      <c r="B16611" s="63" t="s">
        <v>10232</v>
      </c>
      <c r="C16611" s="63" t="s">
        <v>3145</v>
      </c>
      <c r="D16611" s="183" t="s">
        <v>11069</v>
      </c>
      <c r="E16611" s="126">
        <v>26800</v>
      </c>
      <c r="F16611" s="58"/>
      <c r="G16611" s="58">
        <f t="shared" si="265"/>
        <v>-26800</v>
      </c>
      <c r="H16611" s="705" t="s">
        <v>10954</v>
      </c>
    </row>
    <row r="16612" spans="1:8" ht="24" x14ac:dyDescent="0.2">
      <c r="A16612" s="734">
        <v>45180</v>
      </c>
      <c r="B16612" s="63" t="s">
        <v>9986</v>
      </c>
      <c r="C16612" s="63" t="s">
        <v>3145</v>
      </c>
      <c r="D16612" s="183" t="s">
        <v>11070</v>
      </c>
      <c r="E16612" s="126">
        <v>90000</v>
      </c>
      <c r="F16612" s="58"/>
      <c r="G16612" s="58">
        <f t="shared" si="265"/>
        <v>-90000</v>
      </c>
      <c r="H16612" s="705" t="s">
        <v>10954</v>
      </c>
    </row>
    <row r="16613" spans="1:8" ht="15" x14ac:dyDescent="0.2">
      <c r="A16613" s="734">
        <v>45180</v>
      </c>
      <c r="B16613" s="63" t="s">
        <v>10379</v>
      </c>
      <c r="C16613" s="63" t="s">
        <v>2503</v>
      </c>
      <c r="D16613" s="183" t="s">
        <v>11036</v>
      </c>
      <c r="E16613" s="126">
        <v>27750</v>
      </c>
      <c r="F16613" s="58"/>
      <c r="G16613" s="58">
        <f t="shared" si="265"/>
        <v>-27750</v>
      </c>
      <c r="H16613" s="705" t="s">
        <v>10954</v>
      </c>
    </row>
    <row r="16614" spans="1:8" ht="15" x14ac:dyDescent="0.2">
      <c r="A16614" s="734">
        <v>45180</v>
      </c>
      <c r="B16614" s="63" t="s">
        <v>103</v>
      </c>
      <c r="C16614" s="63" t="s">
        <v>392</v>
      </c>
      <c r="D16614" s="183" t="s">
        <v>1495</v>
      </c>
      <c r="E16614" s="126">
        <v>2400</v>
      </c>
      <c r="F16614" s="58"/>
      <c r="G16614" s="58">
        <f t="shared" si="265"/>
        <v>-2400</v>
      </c>
      <c r="H16614" s="705" t="s">
        <v>10954</v>
      </c>
    </row>
    <row r="16615" spans="1:8" ht="15" x14ac:dyDescent="0.2">
      <c r="A16615" s="734">
        <v>45180</v>
      </c>
      <c r="B16615" s="63" t="s">
        <v>10379</v>
      </c>
      <c r="C16615" s="63" t="s">
        <v>5741</v>
      </c>
      <c r="D16615" s="183" t="s">
        <v>370</v>
      </c>
      <c r="E16615" s="126">
        <v>2900</v>
      </c>
      <c r="F16615" s="58"/>
      <c r="G16615" s="58">
        <f t="shared" si="265"/>
        <v>-2900</v>
      </c>
      <c r="H16615" s="705" t="s">
        <v>10954</v>
      </c>
    </row>
    <row r="16616" spans="1:8" ht="15" x14ac:dyDescent="0.2">
      <c r="A16616" s="734">
        <v>45180</v>
      </c>
      <c r="B16616" s="63" t="s">
        <v>10232</v>
      </c>
      <c r="C16616" s="63" t="s">
        <v>11054</v>
      </c>
      <c r="D16616" s="183" t="s">
        <v>11055</v>
      </c>
      <c r="E16616" s="126">
        <v>14400</v>
      </c>
      <c r="F16616" s="58"/>
      <c r="G16616" s="58">
        <f t="shared" si="265"/>
        <v>-14400</v>
      </c>
      <c r="H16616" s="705" t="s">
        <v>10954</v>
      </c>
    </row>
    <row r="16617" spans="1:8" ht="15" x14ac:dyDescent="0.2">
      <c r="A16617" s="734">
        <v>45181</v>
      </c>
      <c r="B16617" s="63" t="s">
        <v>10232</v>
      </c>
      <c r="C16617" s="63" t="s">
        <v>3145</v>
      </c>
      <c r="D16617" s="183" t="s">
        <v>11143</v>
      </c>
      <c r="E16617" s="126">
        <v>2000</v>
      </c>
      <c r="F16617" s="58"/>
      <c r="G16617" s="58">
        <f t="shared" si="265"/>
        <v>-2000</v>
      </c>
      <c r="H16617" s="705" t="s">
        <v>10954</v>
      </c>
    </row>
    <row r="16618" spans="1:8" ht="15" x14ac:dyDescent="0.2">
      <c r="A16618" s="734">
        <v>45181</v>
      </c>
      <c r="B16618" s="63" t="s">
        <v>10232</v>
      </c>
      <c r="C16618" s="63" t="s">
        <v>5741</v>
      </c>
      <c r="D16618" s="183" t="s">
        <v>370</v>
      </c>
      <c r="E16618" s="126">
        <v>1700</v>
      </c>
      <c r="F16618" s="58"/>
      <c r="G16618" s="58">
        <f t="shared" si="265"/>
        <v>-1700</v>
      </c>
      <c r="H16618" s="705" t="s">
        <v>10954</v>
      </c>
    </row>
    <row r="16619" spans="1:8" ht="15" x14ac:dyDescent="0.2">
      <c r="A16619" s="734">
        <v>45181</v>
      </c>
      <c r="B16619" s="63" t="s">
        <v>10571</v>
      </c>
      <c r="C16619" s="63" t="s">
        <v>11056</v>
      </c>
      <c r="D16619" s="183" t="s">
        <v>11057</v>
      </c>
      <c r="E16619" s="126">
        <v>1960</v>
      </c>
      <c r="F16619" s="58"/>
      <c r="G16619" s="58">
        <f t="shared" si="265"/>
        <v>-1960</v>
      </c>
      <c r="H16619" s="705" t="s">
        <v>10954</v>
      </c>
    </row>
    <row r="16620" spans="1:8" ht="15" x14ac:dyDescent="0.2">
      <c r="A16620" s="734">
        <v>45181</v>
      </c>
      <c r="B16620" s="63" t="s">
        <v>9356</v>
      </c>
      <c r="C16620" s="63" t="s">
        <v>3145</v>
      </c>
      <c r="D16620" s="183" t="s">
        <v>11058</v>
      </c>
      <c r="E16620" s="126">
        <v>5600</v>
      </c>
      <c r="F16620" s="58"/>
      <c r="G16620" s="58">
        <f t="shared" si="265"/>
        <v>-5600</v>
      </c>
      <c r="H16620" s="705" t="s">
        <v>10954</v>
      </c>
    </row>
    <row r="16621" spans="1:8" ht="15" x14ac:dyDescent="0.2">
      <c r="A16621" s="734">
        <v>45181</v>
      </c>
      <c r="B16621" s="63" t="s">
        <v>10379</v>
      </c>
      <c r="C16621" s="63" t="s">
        <v>3145</v>
      </c>
      <c r="D16621" s="183" t="s">
        <v>11059</v>
      </c>
      <c r="E16621" s="126">
        <v>12590</v>
      </c>
      <c r="F16621" s="58"/>
      <c r="G16621" s="58">
        <f t="shared" si="265"/>
        <v>-12590</v>
      </c>
      <c r="H16621" s="705" t="s">
        <v>10954</v>
      </c>
    </row>
    <row r="16622" spans="1:8" ht="15" x14ac:dyDescent="0.2">
      <c r="A16622" s="734">
        <v>45181</v>
      </c>
      <c r="B16622" s="63" t="s">
        <v>10379</v>
      </c>
      <c r="C16622" s="551" t="s">
        <v>1509</v>
      </c>
      <c r="D16622" s="740" t="s">
        <v>11060</v>
      </c>
      <c r="E16622" s="552">
        <v>200000</v>
      </c>
      <c r="F16622" s="58"/>
      <c r="G16622" s="58">
        <f t="shared" si="265"/>
        <v>-200000</v>
      </c>
      <c r="H16622" s="705" t="s">
        <v>10954</v>
      </c>
    </row>
    <row r="16623" spans="1:8" ht="24" x14ac:dyDescent="0.2">
      <c r="A16623" s="734">
        <v>45181</v>
      </c>
      <c r="B16623" s="63" t="s">
        <v>10232</v>
      </c>
      <c r="C16623" s="551" t="s">
        <v>3145</v>
      </c>
      <c r="D16623" s="740" t="s">
        <v>11061</v>
      </c>
      <c r="E16623" s="552">
        <v>21313</v>
      </c>
      <c r="F16623" s="58"/>
      <c r="G16623" s="58">
        <f t="shared" si="265"/>
        <v>-21313</v>
      </c>
      <c r="H16623" s="705" t="s">
        <v>10954</v>
      </c>
    </row>
    <row r="16624" spans="1:8" ht="24" x14ac:dyDescent="0.2">
      <c r="A16624" s="734">
        <v>45181</v>
      </c>
      <c r="B16624" s="63" t="s">
        <v>10571</v>
      </c>
      <c r="C16624" s="551" t="s">
        <v>3145</v>
      </c>
      <c r="D16624" s="740" t="s">
        <v>11061</v>
      </c>
      <c r="E16624" s="552">
        <v>21313</v>
      </c>
      <c r="F16624" s="58"/>
      <c r="G16624" s="58">
        <f t="shared" si="265"/>
        <v>-21313</v>
      </c>
      <c r="H16624" s="705" t="s">
        <v>10954</v>
      </c>
    </row>
    <row r="16625" spans="1:10" ht="24" x14ac:dyDescent="0.2">
      <c r="A16625" s="734">
        <v>45181</v>
      </c>
      <c r="B16625" s="63" t="s">
        <v>9356</v>
      </c>
      <c r="C16625" s="551" t="s">
        <v>3145</v>
      </c>
      <c r="D16625" s="740" t="s">
        <v>11061</v>
      </c>
      <c r="E16625" s="552">
        <v>21313</v>
      </c>
      <c r="F16625" s="58"/>
      <c r="G16625" s="58">
        <f t="shared" si="265"/>
        <v>-21313</v>
      </c>
      <c r="H16625" s="705" t="s">
        <v>10954</v>
      </c>
    </row>
    <row r="16626" spans="1:10" ht="24" x14ac:dyDescent="0.2">
      <c r="A16626" s="734">
        <v>45181</v>
      </c>
      <c r="B16626" s="63" t="s">
        <v>10379</v>
      </c>
      <c r="C16626" s="551" t="s">
        <v>3145</v>
      </c>
      <c r="D16626" s="740" t="s">
        <v>11061</v>
      </c>
      <c r="E16626" s="552">
        <v>21311</v>
      </c>
      <c r="F16626" s="58"/>
      <c r="G16626" s="58">
        <f t="shared" si="265"/>
        <v>-21311</v>
      </c>
      <c r="H16626" s="705" t="s">
        <v>10954</v>
      </c>
    </row>
    <row r="16627" spans="1:10" ht="15" x14ac:dyDescent="0.2">
      <c r="A16627" s="734">
        <v>45181</v>
      </c>
      <c r="B16627" s="63" t="s">
        <v>10571</v>
      </c>
      <c r="C16627" s="63" t="s">
        <v>3145</v>
      </c>
      <c r="D16627" s="183" t="s">
        <v>11062</v>
      </c>
      <c r="E16627" s="126">
        <v>600</v>
      </c>
      <c r="F16627" s="58"/>
      <c r="G16627" s="58">
        <f t="shared" si="265"/>
        <v>-600</v>
      </c>
      <c r="H16627" s="705" t="s">
        <v>10954</v>
      </c>
    </row>
    <row r="16628" spans="1:10" ht="15" x14ac:dyDescent="0.2">
      <c r="A16628" s="734">
        <v>45181</v>
      </c>
      <c r="B16628" s="63" t="s">
        <v>10576</v>
      </c>
      <c r="C16628" s="63" t="s">
        <v>11063</v>
      </c>
      <c r="D16628" s="183" t="s">
        <v>11064</v>
      </c>
      <c r="E16628" s="126">
        <v>10000</v>
      </c>
      <c r="F16628" s="58"/>
      <c r="G16628" s="58">
        <f t="shared" si="265"/>
        <v>-10000</v>
      </c>
      <c r="H16628" s="705" t="s">
        <v>10954</v>
      </c>
    </row>
    <row r="16629" spans="1:10" ht="15" x14ac:dyDescent="0.2">
      <c r="A16629" s="734">
        <v>45181</v>
      </c>
      <c r="B16629" s="63" t="s">
        <v>10379</v>
      </c>
      <c r="C16629" s="63" t="s">
        <v>5741</v>
      </c>
      <c r="D16629" s="183" t="s">
        <v>11065</v>
      </c>
      <c r="E16629" s="126">
        <v>300</v>
      </c>
      <c r="F16629" s="58"/>
      <c r="G16629" s="58">
        <f t="shared" si="265"/>
        <v>-300</v>
      </c>
      <c r="H16629" s="705" t="s">
        <v>10954</v>
      </c>
    </row>
    <row r="16630" spans="1:10" ht="15" x14ac:dyDescent="0.2">
      <c r="A16630" s="734">
        <v>45182</v>
      </c>
      <c r="B16630" s="63" t="s">
        <v>9986</v>
      </c>
      <c r="C16630" s="63" t="s">
        <v>6476</v>
      </c>
      <c r="D16630" s="183" t="s">
        <v>10721</v>
      </c>
      <c r="E16630" s="126">
        <v>50000</v>
      </c>
      <c r="F16630" s="58"/>
      <c r="G16630" s="58">
        <f t="shared" si="265"/>
        <v>-50000</v>
      </c>
      <c r="H16630" s="705" t="s">
        <v>10954</v>
      </c>
    </row>
    <row r="16631" spans="1:10" ht="15" customHeight="1" x14ac:dyDescent="0.2">
      <c r="A16631" s="734">
        <v>45182</v>
      </c>
      <c r="B16631" s="63" t="s">
        <v>9356</v>
      </c>
      <c r="C16631" s="63" t="s">
        <v>9460</v>
      </c>
      <c r="D16631" s="183" t="s">
        <v>10721</v>
      </c>
      <c r="E16631" s="126">
        <v>50000</v>
      </c>
      <c r="F16631" s="58"/>
      <c r="G16631" s="58">
        <f t="shared" si="265"/>
        <v>-50000</v>
      </c>
      <c r="H16631" s="705" t="s">
        <v>10954</v>
      </c>
    </row>
    <row r="16632" spans="1:10" ht="15" customHeight="1" x14ac:dyDescent="0.2">
      <c r="A16632" s="734">
        <v>45182</v>
      </c>
      <c r="B16632" s="63" t="s">
        <v>9832</v>
      </c>
      <c r="C16632" s="63" t="s">
        <v>790</v>
      </c>
      <c r="D16632" s="183" t="s">
        <v>370</v>
      </c>
      <c r="E16632" s="126">
        <v>2000</v>
      </c>
      <c r="F16632" s="58"/>
      <c r="G16632" s="58">
        <f t="shared" si="265"/>
        <v>-2000</v>
      </c>
      <c r="H16632" s="705" t="s">
        <v>10954</v>
      </c>
    </row>
    <row r="16633" spans="1:10" ht="15" customHeight="1" x14ac:dyDescent="0.2">
      <c r="A16633" s="734">
        <v>45182</v>
      </c>
      <c r="B16633" s="63" t="s">
        <v>10232</v>
      </c>
      <c r="C16633" s="63" t="s">
        <v>790</v>
      </c>
      <c r="D16633" s="183" t="s">
        <v>370</v>
      </c>
      <c r="E16633" s="126">
        <v>1950</v>
      </c>
      <c r="F16633" s="58"/>
      <c r="G16633" s="58">
        <f t="shared" si="265"/>
        <v>-1950</v>
      </c>
      <c r="H16633" s="705" t="s">
        <v>10954</v>
      </c>
    </row>
    <row r="16634" spans="1:10" ht="15"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customHeight="1" x14ac:dyDescent="0.2">
      <c r="A16635" s="734">
        <v>45182</v>
      </c>
      <c r="B16635" s="63" t="s">
        <v>10576</v>
      </c>
      <c r="C16635" s="63" t="s">
        <v>790</v>
      </c>
      <c r="D16635" s="183" t="s">
        <v>370</v>
      </c>
      <c r="E16635" s="126">
        <v>350</v>
      </c>
      <c r="F16635" s="58"/>
      <c r="G16635" s="58">
        <f t="shared" si="265"/>
        <v>-350</v>
      </c>
      <c r="H16635" s="705" t="s">
        <v>10954</v>
      </c>
    </row>
    <row r="16636" spans="1:10" ht="15" customHeight="1" x14ac:dyDescent="0.2">
      <c r="A16636" s="734">
        <v>45182</v>
      </c>
      <c r="B16636" s="63" t="s">
        <v>7807</v>
      </c>
      <c r="C16636" s="63" t="s">
        <v>790</v>
      </c>
      <c r="D16636" s="183" t="s">
        <v>370</v>
      </c>
      <c r="E16636" s="126">
        <v>2840</v>
      </c>
      <c r="F16636" s="58"/>
      <c r="G16636" s="58">
        <f t="shared" si="265"/>
        <v>-2840</v>
      </c>
      <c r="H16636" s="705" t="s">
        <v>10954</v>
      </c>
    </row>
    <row r="16637" spans="1:10" ht="15" x14ac:dyDescent="0.2">
      <c r="A16637" s="734">
        <v>45182</v>
      </c>
      <c r="B16637" s="63" t="s">
        <v>10379</v>
      </c>
      <c r="C16637" s="63" t="s">
        <v>790</v>
      </c>
      <c r="D16637" s="183" t="s">
        <v>370</v>
      </c>
      <c r="E16637" s="126">
        <v>440</v>
      </c>
      <c r="F16637" s="58"/>
      <c r="G16637" s="58">
        <f t="shared" si="265"/>
        <v>-440</v>
      </c>
      <c r="H16637" s="705" t="s">
        <v>10954</v>
      </c>
    </row>
    <row r="16638" spans="1:10" ht="15" x14ac:dyDescent="0.2">
      <c r="A16638" s="734">
        <v>45182</v>
      </c>
      <c r="B16638" s="63" t="s">
        <v>9661</v>
      </c>
      <c r="C16638" s="63" t="s">
        <v>9750</v>
      </c>
      <c r="D16638" s="183" t="s">
        <v>2711</v>
      </c>
      <c r="E16638" s="126">
        <v>10000</v>
      </c>
      <c r="F16638" s="58"/>
      <c r="G16638" s="58">
        <f t="shared" si="265"/>
        <v>-10000</v>
      </c>
      <c r="H16638" s="705" t="s">
        <v>10954</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x14ac:dyDescent="0.2">
      <c r="A16640" s="734">
        <v>45182</v>
      </c>
      <c r="B16640" s="63" t="s">
        <v>9409</v>
      </c>
      <c r="C16640" s="63" t="s">
        <v>11080</v>
      </c>
      <c r="D16640" s="183" t="s">
        <v>11081</v>
      </c>
      <c r="E16640" s="126">
        <v>17000</v>
      </c>
      <c r="F16640" s="58"/>
      <c r="G16640" s="58">
        <f t="shared" si="266"/>
        <v>-17000</v>
      </c>
      <c r="H16640" s="705" t="s">
        <v>10954</v>
      </c>
    </row>
    <row r="16641" spans="1:10" ht="15" x14ac:dyDescent="0.2">
      <c r="A16641" s="734">
        <v>45182</v>
      </c>
      <c r="B16641" s="63" t="s">
        <v>10242</v>
      </c>
      <c r="C16641" s="551" t="s">
        <v>3446</v>
      </c>
      <c r="D16641" s="740" t="s">
        <v>11082</v>
      </c>
      <c r="E16641" s="552">
        <v>15000</v>
      </c>
      <c r="F16641" s="58"/>
      <c r="G16641" s="58">
        <f t="shared" si="266"/>
        <v>-15000</v>
      </c>
      <c r="H16641" s="705" t="s">
        <v>10954</v>
      </c>
    </row>
    <row r="16642" spans="1:10" ht="15" x14ac:dyDescent="0.2">
      <c r="A16642" s="734">
        <v>45182</v>
      </c>
      <c r="B16642" s="63" t="s">
        <v>10379</v>
      </c>
      <c r="C16642" s="551" t="s">
        <v>3446</v>
      </c>
      <c r="D16642" s="740" t="s">
        <v>11082</v>
      </c>
      <c r="E16642" s="552">
        <v>40000</v>
      </c>
      <c r="F16642" s="58"/>
      <c r="G16642" s="58">
        <f t="shared" si="266"/>
        <v>-40000</v>
      </c>
      <c r="H16642" s="705" t="s">
        <v>10954</v>
      </c>
    </row>
    <row r="16643" spans="1:10" ht="15" x14ac:dyDescent="0.2">
      <c r="A16643" s="734">
        <v>45182</v>
      </c>
      <c r="B16643" s="63" t="s">
        <v>9356</v>
      </c>
      <c r="C16643" s="551" t="s">
        <v>3446</v>
      </c>
      <c r="D16643" s="740" t="s">
        <v>11082</v>
      </c>
      <c r="E16643" s="552">
        <v>25000</v>
      </c>
      <c r="F16643" s="58"/>
      <c r="G16643" s="58">
        <f t="shared" si="266"/>
        <v>-25000</v>
      </c>
      <c r="H16643" s="705" t="s">
        <v>10954</v>
      </c>
    </row>
    <row r="16644" spans="1:10" ht="15" x14ac:dyDescent="0.2">
      <c r="A16644" s="734">
        <v>45182</v>
      </c>
      <c r="B16644" s="63" t="s">
        <v>9356</v>
      </c>
      <c r="C16644" s="63" t="s">
        <v>10993</v>
      </c>
      <c r="D16644" s="183" t="s">
        <v>11083</v>
      </c>
      <c r="E16644" s="126">
        <v>3140</v>
      </c>
      <c r="F16644" s="58"/>
      <c r="G16644" s="58">
        <f t="shared" si="266"/>
        <v>-3140</v>
      </c>
      <c r="H16644" s="705" t="s">
        <v>10954</v>
      </c>
    </row>
    <row r="16645" spans="1:10" ht="15" x14ac:dyDescent="0.2">
      <c r="A16645" s="734">
        <v>45182</v>
      </c>
      <c r="B16645" s="63" t="s">
        <v>10232</v>
      </c>
      <c r="C16645" s="63" t="s">
        <v>10993</v>
      </c>
      <c r="D16645" s="183" t="s">
        <v>11084</v>
      </c>
      <c r="E16645" s="126">
        <v>19870</v>
      </c>
      <c r="F16645" s="58"/>
      <c r="G16645" s="58">
        <f t="shared" si="266"/>
        <v>-19870</v>
      </c>
      <c r="H16645" s="705" t="s">
        <v>10954</v>
      </c>
    </row>
    <row r="16646" spans="1:10" ht="15" x14ac:dyDescent="0.2">
      <c r="A16646" s="734">
        <v>45182</v>
      </c>
      <c r="B16646" s="63" t="s">
        <v>10909</v>
      </c>
      <c r="C16646" s="63" t="s">
        <v>5741</v>
      </c>
      <c r="D16646" s="183" t="s">
        <v>370</v>
      </c>
      <c r="E16646" s="126">
        <v>1500</v>
      </c>
      <c r="F16646" s="58"/>
      <c r="G16646" s="58">
        <f t="shared" si="266"/>
        <v>-1500</v>
      </c>
      <c r="H16646" s="705" t="s">
        <v>10954</v>
      </c>
      <c r="J16646" s="1092"/>
    </row>
    <row r="16647" spans="1:10" ht="15" x14ac:dyDescent="0.2">
      <c r="A16647" s="734">
        <v>45182</v>
      </c>
      <c r="B16647" s="63" t="s">
        <v>9356</v>
      </c>
      <c r="C16647" s="63" t="s">
        <v>5741</v>
      </c>
      <c r="D16647" s="183" t="s">
        <v>370</v>
      </c>
      <c r="E16647" s="126">
        <v>1700</v>
      </c>
      <c r="F16647" s="58"/>
      <c r="G16647" s="58">
        <f t="shared" si="266"/>
        <v>-1700</v>
      </c>
      <c r="H16647" s="705" t="s">
        <v>10954</v>
      </c>
    </row>
    <row r="16648" spans="1:10" ht="15" x14ac:dyDescent="0.2">
      <c r="A16648" s="734">
        <v>45182</v>
      </c>
      <c r="B16648" s="63" t="s">
        <v>25</v>
      </c>
      <c r="C16648" s="63" t="s">
        <v>4065</v>
      </c>
      <c r="D16648" s="183" t="s">
        <v>11085</v>
      </c>
      <c r="E16648" s="126">
        <v>2300</v>
      </c>
      <c r="F16648" s="58"/>
      <c r="G16648" s="58">
        <f t="shared" si="266"/>
        <v>-2300</v>
      </c>
      <c r="H16648" s="705" t="s">
        <v>10954</v>
      </c>
    </row>
    <row r="16649" spans="1:10" ht="15" x14ac:dyDescent="0.2">
      <c r="A16649" s="734">
        <v>45182</v>
      </c>
      <c r="B16649" s="63" t="s">
        <v>10379</v>
      </c>
      <c r="C16649" s="63" t="s">
        <v>5741</v>
      </c>
      <c r="D16649" s="183" t="s">
        <v>11086</v>
      </c>
      <c r="E16649" s="126">
        <v>1800</v>
      </c>
      <c r="F16649" s="58"/>
      <c r="G16649" s="58">
        <f t="shared" si="266"/>
        <v>-1800</v>
      </c>
      <c r="H16649" s="705" t="s">
        <v>10954</v>
      </c>
    </row>
    <row r="16650" spans="1:10" ht="15" x14ac:dyDescent="0.2">
      <c r="A16650" s="734">
        <v>45182</v>
      </c>
      <c r="B16650" s="63" t="s">
        <v>10232</v>
      </c>
      <c r="C16650" s="63" t="s">
        <v>286</v>
      </c>
      <c r="D16650" s="183" t="s">
        <v>10887</v>
      </c>
      <c r="E16650" s="126">
        <v>1500</v>
      </c>
      <c r="F16650" s="58"/>
      <c r="G16650" s="58">
        <f t="shared" si="266"/>
        <v>-1500</v>
      </c>
      <c r="H16650" s="705" t="s">
        <v>10954</v>
      </c>
    </row>
    <row r="16651" spans="1:10" ht="15" x14ac:dyDescent="0.2">
      <c r="A16651" s="734">
        <v>45182</v>
      </c>
      <c r="B16651" s="63" t="s">
        <v>10379</v>
      </c>
      <c r="C16651" s="63" t="s">
        <v>5741</v>
      </c>
      <c r="D16651" s="183" t="s">
        <v>370</v>
      </c>
      <c r="E16651" s="126">
        <v>2700</v>
      </c>
      <c r="F16651" s="58"/>
      <c r="G16651" s="58">
        <f t="shared" si="266"/>
        <v>-2700</v>
      </c>
      <c r="H16651" s="705" t="s">
        <v>10954</v>
      </c>
    </row>
    <row r="16652" spans="1:10" ht="15" x14ac:dyDescent="0.2">
      <c r="A16652" s="734">
        <v>45182</v>
      </c>
      <c r="B16652" s="63" t="s">
        <v>10908</v>
      </c>
      <c r="C16652" s="63" t="s">
        <v>392</v>
      </c>
      <c r="D16652" s="183" t="s">
        <v>11087</v>
      </c>
      <c r="E16652" s="126">
        <v>7000</v>
      </c>
      <c r="F16652" s="58"/>
      <c r="G16652" s="58">
        <f t="shared" si="266"/>
        <v>-7000</v>
      </c>
      <c r="H16652" s="705" t="s">
        <v>10954</v>
      </c>
      <c r="J16652" s="1092"/>
    </row>
    <row r="16653" spans="1:10" ht="15" x14ac:dyDescent="0.2">
      <c r="A16653" s="734">
        <v>45182</v>
      </c>
      <c r="B16653" s="63" t="s">
        <v>10908</v>
      </c>
      <c r="C16653" s="63" t="s">
        <v>5741</v>
      </c>
      <c r="D16653" s="183" t="s">
        <v>11088</v>
      </c>
      <c r="E16653" s="126">
        <v>10000</v>
      </c>
      <c r="F16653" s="58"/>
      <c r="G16653" s="58">
        <f t="shared" si="266"/>
        <v>-10000</v>
      </c>
      <c r="H16653" s="705" t="s">
        <v>10954</v>
      </c>
      <c r="J16653" s="1092"/>
    </row>
    <row r="16654" spans="1:10" ht="15" x14ac:dyDescent="0.2">
      <c r="A16654" s="734">
        <v>45182</v>
      </c>
      <c r="B16654" s="63" t="s">
        <v>11089</v>
      </c>
      <c r="C16654" s="63" t="s">
        <v>10993</v>
      </c>
      <c r="D16654" s="183" t="s">
        <v>11090</v>
      </c>
      <c r="E16654" s="126">
        <v>1800</v>
      </c>
      <c r="F16654" s="58"/>
      <c r="G16654" s="58">
        <f t="shared" si="266"/>
        <v>-1800</v>
      </c>
      <c r="H16654" s="705" t="s">
        <v>10954</v>
      </c>
    </row>
    <row r="16655" spans="1:10" ht="15" x14ac:dyDescent="0.2">
      <c r="A16655" s="734">
        <v>45182</v>
      </c>
      <c r="B16655" s="63" t="s">
        <v>10908</v>
      </c>
      <c r="C16655" s="63" t="s">
        <v>10993</v>
      </c>
      <c r="D16655" s="183" t="s">
        <v>11091</v>
      </c>
      <c r="E16655" s="126">
        <v>4700</v>
      </c>
      <c r="F16655" s="58"/>
      <c r="G16655" s="58">
        <f t="shared" si="266"/>
        <v>-4700</v>
      </c>
      <c r="H16655" s="705" t="s">
        <v>10954</v>
      </c>
      <c r="J16655" s="1092"/>
    </row>
    <row r="16656" spans="1:10" ht="15" x14ac:dyDescent="0.2">
      <c r="A16656" s="734">
        <v>45182</v>
      </c>
      <c r="B16656" s="63" t="s">
        <v>8559</v>
      </c>
      <c r="C16656" s="63" t="s">
        <v>10993</v>
      </c>
      <c r="D16656" s="183" t="s">
        <v>11092</v>
      </c>
      <c r="E16656" s="126">
        <v>5000</v>
      </c>
      <c r="F16656" s="58"/>
      <c r="G16656" s="58">
        <f t="shared" si="266"/>
        <v>-5000</v>
      </c>
      <c r="H16656" s="705" t="s">
        <v>10954</v>
      </c>
    </row>
    <row r="16657" spans="1:10" ht="15" x14ac:dyDescent="0.2">
      <c r="A16657" s="734">
        <v>45182</v>
      </c>
      <c r="B16657" s="63" t="s">
        <v>9409</v>
      </c>
      <c r="C16657" s="63" t="s">
        <v>10993</v>
      </c>
      <c r="D16657" s="183" t="s">
        <v>11092</v>
      </c>
      <c r="E16657" s="126">
        <v>5000</v>
      </c>
      <c r="F16657" s="58"/>
      <c r="G16657" s="58">
        <f t="shared" si="266"/>
        <v>-5000</v>
      </c>
      <c r="H16657" s="705" t="s">
        <v>10954</v>
      </c>
    </row>
    <row r="16658" spans="1:10" ht="15" x14ac:dyDescent="0.2">
      <c r="A16658" s="734">
        <v>45182</v>
      </c>
      <c r="B16658" s="63" t="s">
        <v>10144</v>
      </c>
      <c r="C16658" s="63" t="s">
        <v>10993</v>
      </c>
      <c r="D16658" s="183" t="s">
        <v>11092</v>
      </c>
      <c r="E16658" s="126">
        <v>61610</v>
      </c>
      <c r="F16658" s="58"/>
      <c r="G16658" s="58">
        <f t="shared" si="266"/>
        <v>-61610</v>
      </c>
      <c r="H16658" s="705" t="s">
        <v>10954</v>
      </c>
    </row>
    <row r="16659" spans="1:10" ht="15" x14ac:dyDescent="0.2">
      <c r="A16659" s="734">
        <v>45183</v>
      </c>
      <c r="B16659" s="63" t="s">
        <v>11093</v>
      </c>
      <c r="C16659" s="63" t="s">
        <v>8251</v>
      </c>
      <c r="D16659" s="183" t="s">
        <v>2711</v>
      </c>
      <c r="E16659" s="126">
        <v>50000</v>
      </c>
      <c r="F16659" s="58"/>
      <c r="G16659" s="58">
        <f t="shared" si="266"/>
        <v>-50000</v>
      </c>
      <c r="H16659" s="705" t="s">
        <v>10954</v>
      </c>
    </row>
    <row r="16660" spans="1:10" ht="15" x14ac:dyDescent="0.2">
      <c r="A16660" s="734">
        <v>45183</v>
      </c>
      <c r="B16660" s="63" t="s">
        <v>9356</v>
      </c>
      <c r="C16660" s="63" t="s">
        <v>8251</v>
      </c>
      <c r="D16660" s="183" t="s">
        <v>2711</v>
      </c>
      <c r="E16660" s="126">
        <v>100000</v>
      </c>
      <c r="F16660" s="58"/>
      <c r="G16660" s="58">
        <f t="shared" si="266"/>
        <v>-100000</v>
      </c>
      <c r="H16660" s="705" t="s">
        <v>10954</v>
      </c>
    </row>
    <row r="16661" spans="1:10" ht="15" x14ac:dyDescent="0.2">
      <c r="A16661" s="734">
        <v>45183</v>
      </c>
      <c r="B16661" s="63" t="s">
        <v>9769</v>
      </c>
      <c r="C16661" s="63" t="s">
        <v>8251</v>
      </c>
      <c r="D16661" s="183" t="s">
        <v>2711</v>
      </c>
      <c r="E16661" s="126">
        <v>50000</v>
      </c>
      <c r="F16661" s="58"/>
      <c r="G16661" s="58">
        <f t="shared" si="266"/>
        <v>-50000</v>
      </c>
      <c r="H16661" s="705" t="s">
        <v>10954</v>
      </c>
    </row>
    <row r="16662" spans="1:10" ht="15" x14ac:dyDescent="0.2">
      <c r="A16662" s="734">
        <v>45183</v>
      </c>
      <c r="B16662" s="63" t="s">
        <v>10909</v>
      </c>
      <c r="C16662" s="63" t="s">
        <v>11110</v>
      </c>
      <c r="D16662" s="183" t="s">
        <v>11111</v>
      </c>
      <c r="E16662" s="126">
        <v>500000</v>
      </c>
      <c r="F16662" s="58"/>
      <c r="G16662" s="58">
        <f t="shared" si="266"/>
        <v>-500000</v>
      </c>
      <c r="H16662" s="705" t="s">
        <v>10954</v>
      </c>
      <c r="J16662" s="1092"/>
    </row>
    <row r="16663" spans="1:10" ht="15" x14ac:dyDescent="0.2">
      <c r="A16663" s="734">
        <v>45184</v>
      </c>
      <c r="B16663" s="63" t="s">
        <v>10379</v>
      </c>
      <c r="C16663" s="63" t="s">
        <v>5741</v>
      </c>
      <c r="D16663" s="183" t="s">
        <v>11094</v>
      </c>
      <c r="E16663" s="126">
        <v>1000</v>
      </c>
      <c r="F16663" s="58"/>
      <c r="G16663" s="58">
        <f t="shared" si="266"/>
        <v>-1000</v>
      </c>
      <c r="H16663" s="705" t="s">
        <v>10954</v>
      </c>
    </row>
    <row r="16664" spans="1:10" ht="15" x14ac:dyDescent="0.2">
      <c r="A16664" s="734">
        <v>45184</v>
      </c>
      <c r="B16664" s="63" t="s">
        <v>25</v>
      </c>
      <c r="C16664" s="63" t="s">
        <v>8150</v>
      </c>
      <c r="D16664" s="183" t="s">
        <v>7326</v>
      </c>
      <c r="E16664" s="126">
        <v>2500</v>
      </c>
      <c r="F16664" s="58"/>
      <c r="G16664" s="58">
        <f t="shared" si="266"/>
        <v>-2500</v>
      </c>
      <c r="H16664" s="705" t="s">
        <v>10954</v>
      </c>
    </row>
    <row r="16665" spans="1:10" ht="15" x14ac:dyDescent="0.2">
      <c r="A16665" s="734">
        <v>45184</v>
      </c>
      <c r="B16665" s="63" t="s">
        <v>103</v>
      </c>
      <c r="C16665" s="63" t="s">
        <v>8150</v>
      </c>
      <c r="D16665" s="183" t="s">
        <v>7326</v>
      </c>
      <c r="E16665" s="126">
        <v>8000</v>
      </c>
      <c r="F16665" s="58"/>
      <c r="G16665" s="58">
        <f t="shared" si="266"/>
        <v>-8000</v>
      </c>
      <c r="H16665" s="705" t="s">
        <v>10954</v>
      </c>
    </row>
    <row r="16666" spans="1:10" ht="15" x14ac:dyDescent="0.2">
      <c r="A16666" s="734">
        <v>45184</v>
      </c>
      <c r="B16666" s="63" t="s">
        <v>10232</v>
      </c>
      <c r="C16666" s="63" t="s">
        <v>10993</v>
      </c>
      <c r="D16666" s="183" t="s">
        <v>11095</v>
      </c>
      <c r="E16666" s="126">
        <v>15200</v>
      </c>
      <c r="F16666" s="58"/>
      <c r="G16666" s="58">
        <f t="shared" si="266"/>
        <v>-15200</v>
      </c>
      <c r="H16666" s="705" t="s">
        <v>10954</v>
      </c>
    </row>
    <row r="16667" spans="1:10" ht="15" x14ac:dyDescent="0.2">
      <c r="A16667" s="734">
        <v>45184</v>
      </c>
      <c r="B16667" s="63" t="s">
        <v>9356</v>
      </c>
      <c r="C16667" s="63" t="s">
        <v>10993</v>
      </c>
      <c r="D16667" s="183" t="s">
        <v>11096</v>
      </c>
      <c r="E16667" s="126">
        <v>9400</v>
      </c>
      <c r="F16667" s="58"/>
      <c r="G16667" s="58">
        <f t="shared" si="266"/>
        <v>-9400</v>
      </c>
      <c r="H16667" s="705" t="s">
        <v>10954</v>
      </c>
    </row>
    <row r="16668" spans="1:10" ht="15" x14ac:dyDescent="0.2">
      <c r="A16668" s="734">
        <v>45184</v>
      </c>
      <c r="B16668" s="63" t="s">
        <v>10571</v>
      </c>
      <c r="C16668" s="63" t="s">
        <v>10993</v>
      </c>
      <c r="D16668" s="183" t="s">
        <v>11095</v>
      </c>
      <c r="E16668" s="126">
        <v>780</v>
      </c>
      <c r="F16668" s="58"/>
      <c r="G16668" s="58">
        <f t="shared" si="266"/>
        <v>-780</v>
      </c>
      <c r="H16668" s="705" t="s">
        <v>10954</v>
      </c>
    </row>
    <row r="16669" spans="1:10" ht="15" x14ac:dyDescent="0.2">
      <c r="A16669" s="734">
        <v>45184</v>
      </c>
      <c r="B16669" s="63" t="s">
        <v>10576</v>
      </c>
      <c r="C16669" s="63" t="s">
        <v>8251</v>
      </c>
      <c r="D16669" s="183" t="s">
        <v>10632</v>
      </c>
      <c r="E16669" s="126">
        <v>150000</v>
      </c>
      <c r="F16669" s="58"/>
      <c r="G16669" s="58">
        <f t="shared" si="266"/>
        <v>-150000</v>
      </c>
      <c r="H16669" s="705" t="s">
        <v>10954</v>
      </c>
    </row>
    <row r="16670" spans="1:10" ht="15" x14ac:dyDescent="0.2">
      <c r="A16670" s="734">
        <v>45184</v>
      </c>
      <c r="B16670" s="63" t="s">
        <v>9769</v>
      </c>
      <c r="C16670" s="63" t="s">
        <v>8251</v>
      </c>
      <c r="D16670" s="183" t="s">
        <v>11097</v>
      </c>
      <c r="E16670" s="126">
        <v>5500</v>
      </c>
      <c r="F16670" s="58"/>
      <c r="G16670" s="58">
        <f t="shared" si="266"/>
        <v>-5500</v>
      </c>
      <c r="H16670" s="705" t="s">
        <v>10954</v>
      </c>
    </row>
    <row r="16671" spans="1:10" ht="15" x14ac:dyDescent="0.2">
      <c r="A16671" s="734">
        <v>45184</v>
      </c>
      <c r="B16671" s="63" t="s">
        <v>8868</v>
      </c>
      <c r="C16671" s="63" t="s">
        <v>286</v>
      </c>
      <c r="D16671" s="183" t="s">
        <v>11098</v>
      </c>
      <c r="E16671" s="126">
        <v>500</v>
      </c>
      <c r="F16671" s="58"/>
      <c r="G16671" s="58">
        <f t="shared" si="266"/>
        <v>-500</v>
      </c>
      <c r="H16671" s="705" t="s">
        <v>10954</v>
      </c>
    </row>
    <row r="16672" spans="1:10" ht="15" x14ac:dyDescent="0.2">
      <c r="A16672" s="734">
        <v>45184</v>
      </c>
      <c r="B16672" s="63" t="s">
        <v>103</v>
      </c>
      <c r="C16672" s="63" t="s">
        <v>103</v>
      </c>
      <c r="D16672" s="183" t="s">
        <v>10211</v>
      </c>
      <c r="E16672" s="126">
        <v>3000</v>
      </c>
      <c r="F16672" s="58"/>
      <c r="G16672" s="58">
        <f t="shared" si="266"/>
        <v>-3000</v>
      </c>
      <c r="H16672" s="705" t="s">
        <v>10954</v>
      </c>
    </row>
    <row r="16673" spans="1:8" ht="15" x14ac:dyDescent="0.2">
      <c r="A16673" s="734">
        <v>45184</v>
      </c>
      <c r="B16673" s="63" t="s">
        <v>9769</v>
      </c>
      <c r="C16673" s="63" t="s">
        <v>11099</v>
      </c>
      <c r="D16673" s="183" t="s">
        <v>11100</v>
      </c>
      <c r="E16673" s="126">
        <v>35000</v>
      </c>
      <c r="F16673" s="58"/>
      <c r="G16673" s="58">
        <f t="shared" si="266"/>
        <v>-35000</v>
      </c>
      <c r="H16673" s="705" t="s">
        <v>10954</v>
      </c>
    </row>
    <row r="16674" spans="1:8" ht="15" x14ac:dyDescent="0.2">
      <c r="A16674" s="734">
        <v>45184</v>
      </c>
      <c r="B16674" s="63" t="s">
        <v>8043</v>
      </c>
      <c r="C16674" s="63" t="s">
        <v>11099</v>
      </c>
      <c r="D16674" s="183" t="s">
        <v>11100</v>
      </c>
      <c r="E16674" s="126">
        <v>25000</v>
      </c>
      <c r="F16674" s="58"/>
      <c r="G16674" s="58">
        <f t="shared" si="266"/>
        <v>-25000</v>
      </c>
      <c r="H16674" s="705" t="s">
        <v>10954</v>
      </c>
    </row>
    <row r="16675" spans="1:8" ht="15" x14ac:dyDescent="0.2">
      <c r="A16675" s="734">
        <v>45184</v>
      </c>
      <c r="B16675" s="63" t="s">
        <v>9356</v>
      </c>
      <c r="C16675" s="63" t="s">
        <v>10993</v>
      </c>
      <c r="D16675" s="183" t="s">
        <v>11101</v>
      </c>
      <c r="E16675" s="126">
        <v>16000</v>
      </c>
      <c r="F16675" s="58"/>
      <c r="G16675" s="58">
        <f t="shared" si="266"/>
        <v>-16000</v>
      </c>
      <c r="H16675" s="705" t="s">
        <v>10954</v>
      </c>
    </row>
    <row r="16676" spans="1:8" ht="15" x14ac:dyDescent="0.2">
      <c r="A16676" s="734">
        <v>45184</v>
      </c>
      <c r="B16676" s="63" t="s">
        <v>9769</v>
      </c>
      <c r="C16676" s="63" t="s">
        <v>10993</v>
      </c>
      <c r="D16676" s="183" t="s">
        <v>11102</v>
      </c>
      <c r="E16676" s="126">
        <v>850</v>
      </c>
      <c r="F16676" s="58"/>
      <c r="G16676" s="58">
        <f t="shared" si="266"/>
        <v>-850</v>
      </c>
      <c r="H16676" s="705" t="s">
        <v>10954</v>
      </c>
    </row>
    <row r="16677" spans="1:8" ht="15" x14ac:dyDescent="0.2">
      <c r="A16677" s="734">
        <v>45184</v>
      </c>
      <c r="B16677" s="63" t="s">
        <v>3946</v>
      </c>
      <c r="C16677" s="63" t="s">
        <v>11103</v>
      </c>
      <c r="D16677" s="183" t="s">
        <v>11104</v>
      </c>
      <c r="E16677" s="126">
        <v>100000</v>
      </c>
      <c r="F16677" s="58"/>
      <c r="G16677" s="58">
        <f t="shared" si="266"/>
        <v>-100000</v>
      </c>
      <c r="H16677" s="705" t="s">
        <v>10954</v>
      </c>
    </row>
    <row r="16678" spans="1:8" ht="24" x14ac:dyDescent="0.2">
      <c r="A16678" s="734">
        <v>45184</v>
      </c>
      <c r="B16678" s="63" t="s">
        <v>9356</v>
      </c>
      <c r="C16678" s="63" t="s">
        <v>11105</v>
      </c>
      <c r="D16678" s="183" t="s">
        <v>11107</v>
      </c>
      <c r="E16678" s="126">
        <v>55000</v>
      </c>
      <c r="F16678" s="58"/>
      <c r="G16678" s="58">
        <f t="shared" si="266"/>
        <v>-55000</v>
      </c>
      <c r="H16678" s="705" t="s">
        <v>10954</v>
      </c>
    </row>
    <row r="16679" spans="1:8" ht="15" x14ac:dyDescent="0.2">
      <c r="A16679" s="734">
        <v>45184</v>
      </c>
      <c r="B16679" s="63" t="s">
        <v>10379</v>
      </c>
      <c r="C16679" s="63" t="s">
        <v>11106</v>
      </c>
      <c r="D16679" s="183" t="s">
        <v>11116</v>
      </c>
      <c r="E16679" s="126">
        <v>60000</v>
      </c>
      <c r="F16679" s="58"/>
      <c r="G16679" s="58">
        <f t="shared" si="266"/>
        <v>-60000</v>
      </c>
      <c r="H16679" s="705" t="s">
        <v>10954</v>
      </c>
    </row>
    <row r="16680" spans="1:8" ht="15" x14ac:dyDescent="0.2">
      <c r="A16680" s="734">
        <v>45184</v>
      </c>
      <c r="B16680" s="63" t="s">
        <v>11007</v>
      </c>
      <c r="C16680" s="63" t="s">
        <v>9474</v>
      </c>
      <c r="D16680" s="183" t="s">
        <v>1157</v>
      </c>
      <c r="E16680" s="126">
        <v>20000</v>
      </c>
      <c r="F16680" s="58"/>
      <c r="G16680" s="58">
        <f t="shared" si="266"/>
        <v>-20000</v>
      </c>
      <c r="H16680" s="705" t="s">
        <v>10954</v>
      </c>
    </row>
    <row r="16681" spans="1:8" ht="15" x14ac:dyDescent="0.2">
      <c r="A16681" s="734">
        <v>45184</v>
      </c>
      <c r="B16681" s="63" t="s">
        <v>10232</v>
      </c>
      <c r="C16681" s="63" t="s">
        <v>5741</v>
      </c>
      <c r="D16681" s="183" t="s">
        <v>370</v>
      </c>
      <c r="E16681" s="126">
        <v>1200</v>
      </c>
      <c r="F16681" s="58"/>
      <c r="G16681" s="58">
        <f t="shared" si="266"/>
        <v>-1200</v>
      </c>
      <c r="H16681" s="705" t="s">
        <v>10954</v>
      </c>
    </row>
    <row r="16682" spans="1:8" ht="15" x14ac:dyDescent="0.2">
      <c r="A16682" s="734">
        <v>45184</v>
      </c>
      <c r="B16682" s="63" t="s">
        <v>11089</v>
      </c>
      <c r="C16682" s="63" t="s">
        <v>5741</v>
      </c>
      <c r="D16682" s="183" t="s">
        <v>370</v>
      </c>
      <c r="E16682" s="126">
        <v>1500</v>
      </c>
      <c r="F16682" s="58"/>
      <c r="G16682" s="58">
        <f t="shared" si="266"/>
        <v>-1500</v>
      </c>
      <c r="H16682" s="705" t="s">
        <v>10954</v>
      </c>
    </row>
    <row r="16683" spans="1:8" ht="15" x14ac:dyDescent="0.2">
      <c r="A16683" s="734">
        <v>45184</v>
      </c>
      <c r="B16683" s="63" t="s">
        <v>9356</v>
      </c>
      <c r="C16683" s="63" t="s">
        <v>10883</v>
      </c>
      <c r="D16683" s="183" t="s">
        <v>11108</v>
      </c>
      <c r="E16683" s="126">
        <v>500000</v>
      </c>
      <c r="F16683" s="58"/>
      <c r="G16683" s="58">
        <f t="shared" si="266"/>
        <v>-500000</v>
      </c>
      <c r="H16683" s="705" t="s">
        <v>10954</v>
      </c>
    </row>
    <row r="16684" spans="1:8" ht="15" x14ac:dyDescent="0.2">
      <c r="A16684" s="734">
        <v>45184</v>
      </c>
      <c r="B16684" s="63" t="s">
        <v>9769</v>
      </c>
      <c r="C16684" s="63" t="s">
        <v>392</v>
      </c>
      <c r="D16684" s="183" t="s">
        <v>11109</v>
      </c>
      <c r="E16684" s="126">
        <v>35000</v>
      </c>
      <c r="F16684" s="58"/>
      <c r="G16684" s="58">
        <f t="shared" si="266"/>
        <v>-35000</v>
      </c>
      <c r="H16684" s="705" t="s">
        <v>10954</v>
      </c>
    </row>
    <row r="16685" spans="1:8" ht="15" x14ac:dyDescent="0.2">
      <c r="A16685" s="734">
        <v>45184</v>
      </c>
      <c r="B16685" s="63" t="s">
        <v>9769</v>
      </c>
      <c r="C16685" s="551" t="s">
        <v>10889</v>
      </c>
      <c r="D16685" s="740" t="s">
        <v>11119</v>
      </c>
      <c r="E16685" s="552">
        <v>17100</v>
      </c>
      <c r="F16685" s="58"/>
      <c r="G16685" s="58">
        <f t="shared" si="266"/>
        <v>-17100</v>
      </c>
      <c r="H16685" s="705" t="s">
        <v>10954</v>
      </c>
    </row>
    <row r="16686" spans="1:8" ht="15" x14ac:dyDescent="0.2">
      <c r="A16686" s="734">
        <v>45184</v>
      </c>
      <c r="B16686" s="63" t="s">
        <v>10576</v>
      </c>
      <c r="C16686" s="551" t="s">
        <v>10889</v>
      </c>
      <c r="D16686" s="740" t="s">
        <v>11119</v>
      </c>
      <c r="E16686" s="552">
        <v>188950</v>
      </c>
      <c r="F16686" s="58"/>
      <c r="G16686" s="58">
        <f t="shared" si="266"/>
        <v>-188950</v>
      </c>
      <c r="H16686" s="705" t="s">
        <v>10954</v>
      </c>
    </row>
    <row r="16687" spans="1:8" ht="15" x14ac:dyDescent="0.2">
      <c r="A16687" s="734">
        <v>45184</v>
      </c>
      <c r="B16687" s="63" t="s">
        <v>7807</v>
      </c>
      <c r="C16687" s="551" t="s">
        <v>10889</v>
      </c>
      <c r="D16687" s="740" t="s">
        <v>11119</v>
      </c>
      <c r="E16687" s="552">
        <v>101900</v>
      </c>
      <c r="F16687" s="58"/>
      <c r="G16687" s="58">
        <f t="shared" si="266"/>
        <v>-101900</v>
      </c>
      <c r="H16687" s="705" t="s">
        <v>10954</v>
      </c>
    </row>
    <row r="16688" spans="1:8" ht="15" x14ac:dyDescent="0.2">
      <c r="A16688" s="734">
        <v>45184</v>
      </c>
      <c r="B16688" s="63" t="s">
        <v>10232</v>
      </c>
      <c r="C16688" s="551" t="s">
        <v>10889</v>
      </c>
      <c r="D16688" s="740" t="s">
        <v>11119</v>
      </c>
      <c r="E16688" s="552">
        <v>49200</v>
      </c>
      <c r="F16688" s="58"/>
      <c r="G16688" s="58">
        <f t="shared" si="266"/>
        <v>-49200</v>
      </c>
      <c r="H16688" s="705" t="s">
        <v>10954</v>
      </c>
    </row>
    <row r="16689" spans="1:10" ht="24" x14ac:dyDescent="0.2">
      <c r="A16689" s="734">
        <v>45184</v>
      </c>
      <c r="B16689" s="63" t="s">
        <v>10909</v>
      </c>
      <c r="C16689" s="551" t="s">
        <v>10889</v>
      </c>
      <c r="D16689" s="740" t="s">
        <v>11120</v>
      </c>
      <c r="E16689" s="552">
        <v>26850</v>
      </c>
      <c r="F16689" s="58"/>
      <c r="G16689" s="58">
        <f t="shared" si="266"/>
        <v>-26850</v>
      </c>
      <c r="H16689" s="705" t="s">
        <v>10954</v>
      </c>
      <c r="J16689" s="1092"/>
    </row>
    <row r="16690" spans="1:10" ht="15" x14ac:dyDescent="0.2">
      <c r="A16690" s="734">
        <v>45184</v>
      </c>
      <c r="B16690" s="63" t="s">
        <v>10576</v>
      </c>
      <c r="C16690" s="63" t="s">
        <v>11025</v>
      </c>
      <c r="D16690" s="183" t="s">
        <v>11112</v>
      </c>
      <c r="E16690" s="126">
        <v>9500</v>
      </c>
      <c r="F16690" s="58"/>
      <c r="G16690" s="58">
        <f t="shared" si="266"/>
        <v>-9500</v>
      </c>
      <c r="H16690" s="705" t="s">
        <v>10954</v>
      </c>
    </row>
    <row r="16691" spans="1:10" ht="15" x14ac:dyDescent="0.2">
      <c r="A16691" s="734">
        <v>45184</v>
      </c>
      <c r="B16691" s="63" t="s">
        <v>9356</v>
      </c>
      <c r="C16691" s="63" t="s">
        <v>9460</v>
      </c>
      <c r="D16691" s="183" t="s">
        <v>11115</v>
      </c>
      <c r="E16691" s="126">
        <v>100000</v>
      </c>
      <c r="F16691" s="58"/>
      <c r="G16691" s="58">
        <f t="shared" si="266"/>
        <v>-100000</v>
      </c>
      <c r="H16691" s="705" t="s">
        <v>10954</v>
      </c>
    </row>
    <row r="16692" spans="1:10" ht="15" x14ac:dyDescent="0.2">
      <c r="A16692" s="734">
        <v>45185</v>
      </c>
      <c r="B16692" s="63" t="s">
        <v>9356</v>
      </c>
      <c r="C16692" s="63" t="s">
        <v>5741</v>
      </c>
      <c r="D16692" s="183" t="s">
        <v>370</v>
      </c>
      <c r="E16692" s="126">
        <v>1800</v>
      </c>
      <c r="F16692" s="58"/>
      <c r="G16692" s="58">
        <f t="shared" si="266"/>
        <v>-1800</v>
      </c>
      <c r="H16692" s="705" t="s">
        <v>10954</v>
      </c>
    </row>
    <row r="16693" spans="1:10" ht="15" x14ac:dyDescent="0.2">
      <c r="A16693" s="734">
        <v>45185</v>
      </c>
      <c r="B16693" s="63" t="s">
        <v>10232</v>
      </c>
      <c r="C16693" s="63" t="s">
        <v>5741</v>
      </c>
      <c r="D16693" s="183" t="s">
        <v>5741</v>
      </c>
      <c r="E16693" s="126">
        <v>900</v>
      </c>
      <c r="F16693" s="58"/>
      <c r="G16693" s="58">
        <f t="shared" si="266"/>
        <v>-900</v>
      </c>
      <c r="H16693" s="705" t="s">
        <v>10954</v>
      </c>
    </row>
    <row r="16694" spans="1:10" ht="15" x14ac:dyDescent="0.2">
      <c r="A16694" s="734">
        <v>45185</v>
      </c>
      <c r="B16694" s="63" t="s">
        <v>10908</v>
      </c>
      <c r="C16694" s="63" t="s">
        <v>5741</v>
      </c>
      <c r="D16694" s="183" t="s">
        <v>10337</v>
      </c>
      <c r="E16694" s="126">
        <v>210</v>
      </c>
      <c r="F16694" s="58"/>
      <c r="G16694" s="58">
        <f t="shared" si="266"/>
        <v>-210</v>
      </c>
      <c r="H16694" s="705" t="s">
        <v>10954</v>
      </c>
      <c r="J16694" s="1092"/>
    </row>
    <row r="16695" spans="1:10" ht="15" x14ac:dyDescent="0.2">
      <c r="A16695" s="734">
        <v>45185</v>
      </c>
      <c r="B16695" s="63" t="s">
        <v>10908</v>
      </c>
      <c r="C16695" s="63" t="s">
        <v>3145</v>
      </c>
      <c r="D16695" s="183" t="s">
        <v>11123</v>
      </c>
      <c r="E16695" s="126">
        <v>16350</v>
      </c>
      <c r="F16695" s="58"/>
      <c r="G16695" s="58">
        <f t="shared" si="266"/>
        <v>-16350</v>
      </c>
      <c r="H16695" s="705" t="s">
        <v>10954</v>
      </c>
    </row>
    <row r="16696" spans="1:10" ht="15" x14ac:dyDescent="0.2">
      <c r="A16696" s="734">
        <v>45185</v>
      </c>
      <c r="B16696" s="63" t="s">
        <v>103</v>
      </c>
      <c r="C16696" s="63" t="s">
        <v>2996</v>
      </c>
      <c r="D16696" s="183" t="s">
        <v>370</v>
      </c>
      <c r="E16696" s="126">
        <v>4670</v>
      </c>
      <c r="F16696" s="58"/>
      <c r="G16696" s="58">
        <f t="shared" si="266"/>
        <v>-4670</v>
      </c>
      <c r="H16696" s="705" t="s">
        <v>10954</v>
      </c>
    </row>
    <row r="16697" spans="1:10" ht="15" x14ac:dyDescent="0.2">
      <c r="A16697" s="734">
        <v>45185</v>
      </c>
      <c r="B16697" s="63" t="s">
        <v>103</v>
      </c>
      <c r="C16697" s="63" t="s">
        <v>392</v>
      </c>
      <c r="D16697" s="183" t="s">
        <v>11124</v>
      </c>
      <c r="E16697" s="126">
        <v>1100</v>
      </c>
      <c r="F16697" s="58"/>
      <c r="G16697" s="58">
        <f t="shared" si="266"/>
        <v>-1100</v>
      </c>
      <c r="H16697" s="705" t="s">
        <v>10954</v>
      </c>
    </row>
    <row r="16698" spans="1:10" ht="15" x14ac:dyDescent="0.2">
      <c r="A16698" s="734">
        <v>45185</v>
      </c>
      <c r="B16698" s="63" t="s">
        <v>9769</v>
      </c>
      <c r="C16698" s="63" t="s">
        <v>10236</v>
      </c>
      <c r="D16698" s="183" t="s">
        <v>11125</v>
      </c>
      <c r="E16698" s="126">
        <v>71200</v>
      </c>
      <c r="F16698" s="58"/>
      <c r="G16698" s="58">
        <f t="shared" si="266"/>
        <v>-71200</v>
      </c>
      <c r="H16698" s="705" t="s">
        <v>10954</v>
      </c>
    </row>
    <row r="16699" spans="1:10" ht="15" x14ac:dyDescent="0.2">
      <c r="A16699" s="734">
        <v>45185</v>
      </c>
      <c r="B16699" s="63" t="s">
        <v>9409</v>
      </c>
      <c r="C16699" s="63" t="s">
        <v>3145</v>
      </c>
      <c r="D16699" s="183" t="s">
        <v>6057</v>
      </c>
      <c r="E16699" s="126">
        <v>10060</v>
      </c>
      <c r="F16699" s="58"/>
      <c r="G16699" s="58">
        <f t="shared" si="266"/>
        <v>-10060</v>
      </c>
      <c r="H16699" s="705" t="s">
        <v>10954</v>
      </c>
    </row>
    <row r="16700" spans="1:10" ht="15" x14ac:dyDescent="0.2">
      <c r="A16700" s="734">
        <v>45187</v>
      </c>
      <c r="B16700" s="63" t="s">
        <v>10232</v>
      </c>
      <c r="C16700" s="63" t="s">
        <v>10993</v>
      </c>
      <c r="D16700" s="183" t="s">
        <v>11126</v>
      </c>
      <c r="E16700" s="126">
        <v>8450</v>
      </c>
      <c r="F16700" s="58"/>
      <c r="G16700" s="58">
        <f t="shared" si="266"/>
        <v>-8450</v>
      </c>
      <c r="H16700" s="705" t="s">
        <v>10954</v>
      </c>
    </row>
    <row r="16701" spans="1:10" ht="15" x14ac:dyDescent="0.2">
      <c r="A16701" s="734">
        <v>45187</v>
      </c>
      <c r="B16701" s="63" t="s">
        <v>10908</v>
      </c>
      <c r="C16701" s="63" t="s">
        <v>10993</v>
      </c>
      <c r="D16701" s="183" t="s">
        <v>11127</v>
      </c>
      <c r="E16701" s="126">
        <v>62125</v>
      </c>
      <c r="F16701" s="58"/>
      <c r="G16701" s="58">
        <f t="shared" si="266"/>
        <v>-62125</v>
      </c>
      <c r="H16701" s="705" t="s">
        <v>10954</v>
      </c>
    </row>
    <row r="16702" spans="1:10" ht="15" x14ac:dyDescent="0.2">
      <c r="A16702" s="734">
        <v>45187</v>
      </c>
      <c r="B16702" s="63" t="s">
        <v>9986</v>
      </c>
      <c r="C16702" s="63" t="s">
        <v>10993</v>
      </c>
      <c r="D16702" s="183" t="s">
        <v>2272</v>
      </c>
      <c r="E16702" s="126">
        <v>1885</v>
      </c>
      <c r="F16702" s="58"/>
      <c r="G16702" s="58">
        <f t="shared" si="266"/>
        <v>-1885</v>
      </c>
      <c r="H16702" s="705" t="s">
        <v>10954</v>
      </c>
    </row>
    <row r="16703" spans="1:10" ht="15"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x14ac:dyDescent="0.2">
      <c r="A16704" s="734">
        <v>45187</v>
      </c>
      <c r="B16704" s="63" t="s">
        <v>10908</v>
      </c>
      <c r="C16704" s="63" t="s">
        <v>5741</v>
      </c>
      <c r="D16704" s="183" t="s">
        <v>370</v>
      </c>
      <c r="E16704" s="126">
        <v>3000</v>
      </c>
      <c r="F16704" s="58"/>
      <c r="G16704" s="58">
        <f t="shared" si="267"/>
        <v>-3000</v>
      </c>
      <c r="H16704" s="705" t="s">
        <v>10954</v>
      </c>
    </row>
    <row r="16705" spans="1:8" ht="15" x14ac:dyDescent="0.2">
      <c r="A16705" s="734">
        <v>45187</v>
      </c>
      <c r="B16705" s="63" t="s">
        <v>9986</v>
      </c>
      <c r="C16705" s="63" t="s">
        <v>5741</v>
      </c>
      <c r="D16705" s="183" t="s">
        <v>370</v>
      </c>
      <c r="E16705" s="126">
        <v>800</v>
      </c>
      <c r="F16705" s="58"/>
      <c r="G16705" s="58">
        <f t="shared" si="267"/>
        <v>-800</v>
      </c>
      <c r="H16705" s="705" t="s">
        <v>10954</v>
      </c>
    </row>
    <row r="16706" spans="1:8" ht="15" x14ac:dyDescent="0.2">
      <c r="A16706" s="734">
        <v>45188</v>
      </c>
      <c r="B16706" s="63" t="s">
        <v>9356</v>
      </c>
      <c r="C16706" s="63" t="s">
        <v>10993</v>
      </c>
      <c r="D16706" s="183" t="s">
        <v>11129</v>
      </c>
      <c r="E16706" s="126">
        <v>5080</v>
      </c>
      <c r="F16706" s="58"/>
      <c r="G16706" s="58">
        <f t="shared" si="267"/>
        <v>-5080</v>
      </c>
      <c r="H16706" s="705" t="s">
        <v>10954</v>
      </c>
    </row>
    <row r="16707" spans="1:8" ht="15" x14ac:dyDescent="0.2">
      <c r="A16707" s="734">
        <v>45188</v>
      </c>
      <c r="B16707" s="63" t="s">
        <v>103</v>
      </c>
      <c r="C16707" s="63" t="s">
        <v>103</v>
      </c>
      <c r="D16707" s="183" t="s">
        <v>10211</v>
      </c>
      <c r="E16707" s="126">
        <v>3000</v>
      </c>
      <c r="F16707" s="58"/>
      <c r="G16707" s="58">
        <f t="shared" si="267"/>
        <v>-3000</v>
      </c>
      <c r="H16707" s="705" t="s">
        <v>10954</v>
      </c>
    </row>
    <row r="16708" spans="1:8" ht="15" x14ac:dyDescent="0.2">
      <c r="A16708" s="734">
        <v>45188</v>
      </c>
      <c r="B16708" s="63" t="s">
        <v>10909</v>
      </c>
      <c r="C16708" s="551" t="s">
        <v>3145</v>
      </c>
      <c r="D16708" s="740" t="s">
        <v>11130</v>
      </c>
      <c r="E16708" s="552">
        <v>9417</v>
      </c>
      <c r="F16708" s="58"/>
      <c r="G16708" s="58">
        <f t="shared" si="267"/>
        <v>-9417</v>
      </c>
      <c r="H16708" s="705" t="s">
        <v>10954</v>
      </c>
    </row>
    <row r="16709" spans="1:8" ht="15" x14ac:dyDescent="0.2">
      <c r="A16709" s="734">
        <v>45188</v>
      </c>
      <c r="B16709" s="63" t="s">
        <v>10576</v>
      </c>
      <c r="C16709" s="551" t="s">
        <v>3145</v>
      </c>
      <c r="D16709" s="740" t="s">
        <v>11130</v>
      </c>
      <c r="E16709" s="552">
        <v>9417</v>
      </c>
      <c r="F16709" s="58"/>
      <c r="G16709" s="58">
        <f t="shared" si="267"/>
        <v>-9417</v>
      </c>
      <c r="H16709" s="705" t="s">
        <v>10954</v>
      </c>
    </row>
    <row r="16710" spans="1:8" ht="15" x14ac:dyDescent="0.2">
      <c r="A16710" s="734">
        <v>45188</v>
      </c>
      <c r="B16710" s="63" t="s">
        <v>10232</v>
      </c>
      <c r="C16710" s="551" t="s">
        <v>3145</v>
      </c>
      <c r="D16710" s="740" t="s">
        <v>11130</v>
      </c>
      <c r="E16710" s="552">
        <v>9417</v>
      </c>
      <c r="F16710" s="58"/>
      <c r="G16710" s="58">
        <f t="shared" si="267"/>
        <v>-9417</v>
      </c>
      <c r="H16710" s="705" t="s">
        <v>10954</v>
      </c>
    </row>
    <row r="16711" spans="1:8" ht="36" x14ac:dyDescent="0.2">
      <c r="A16711" s="734">
        <v>45188</v>
      </c>
      <c r="B16711" s="63" t="s">
        <v>9356</v>
      </c>
      <c r="C16711" s="63" t="s">
        <v>10993</v>
      </c>
      <c r="D16711" s="183" t="s">
        <v>11131</v>
      </c>
      <c r="E16711" s="126">
        <v>395000</v>
      </c>
      <c r="F16711" s="58"/>
      <c r="G16711" s="126">
        <f t="shared" si="267"/>
        <v>-395000</v>
      </c>
      <c r="H16711" s="705" t="s">
        <v>10954</v>
      </c>
    </row>
    <row r="16712" spans="1:8" ht="15" x14ac:dyDescent="0.2">
      <c r="A16712" s="734">
        <v>45188</v>
      </c>
      <c r="B16712" s="63" t="s">
        <v>9356</v>
      </c>
      <c r="C16712" s="63" t="s">
        <v>11132</v>
      </c>
      <c r="D16712" s="183" t="s">
        <v>11133</v>
      </c>
      <c r="E16712" s="126">
        <v>42300</v>
      </c>
      <c r="F16712" s="58"/>
      <c r="G16712" s="126">
        <f t="shared" si="267"/>
        <v>-42300</v>
      </c>
      <c r="H16712" s="705" t="s">
        <v>10954</v>
      </c>
    </row>
    <row r="16713" spans="1:8" ht="15" x14ac:dyDescent="0.2">
      <c r="A16713" s="734">
        <v>45188</v>
      </c>
      <c r="B16713" s="63" t="s">
        <v>10908</v>
      </c>
      <c r="C16713" s="63" t="s">
        <v>5741</v>
      </c>
      <c r="D16713" s="183" t="s">
        <v>370</v>
      </c>
      <c r="E16713" s="126">
        <v>800</v>
      </c>
      <c r="F16713" s="58"/>
      <c r="G16713" s="126">
        <f t="shared" si="267"/>
        <v>-800</v>
      </c>
      <c r="H16713" s="705" t="s">
        <v>10954</v>
      </c>
    </row>
    <row r="16714" spans="1:8" ht="15" x14ac:dyDescent="0.2">
      <c r="A16714" s="734">
        <v>45188</v>
      </c>
      <c r="B16714" s="63" t="s">
        <v>2933</v>
      </c>
      <c r="C16714" s="63" t="s">
        <v>3145</v>
      </c>
      <c r="D16714" s="183" t="s">
        <v>3588</v>
      </c>
      <c r="E16714" s="126">
        <v>9180</v>
      </c>
      <c r="F16714" s="58"/>
      <c r="G16714" s="58">
        <f t="shared" si="267"/>
        <v>-9180</v>
      </c>
      <c r="H16714" s="705" t="s">
        <v>10954</v>
      </c>
    </row>
    <row r="16715" spans="1:8" ht="15" x14ac:dyDescent="0.2">
      <c r="A16715" s="734">
        <v>45188</v>
      </c>
      <c r="B16715" s="63" t="s">
        <v>10909</v>
      </c>
      <c r="C16715" s="63" t="s">
        <v>3145</v>
      </c>
      <c r="D16715" s="183" t="s">
        <v>11144</v>
      </c>
      <c r="E16715" s="126">
        <v>10450</v>
      </c>
      <c r="F16715" s="58"/>
      <c r="G16715" s="58">
        <f t="shared" si="267"/>
        <v>-10450</v>
      </c>
      <c r="H16715" s="705" t="s">
        <v>10954</v>
      </c>
    </row>
    <row r="16716" spans="1:8" ht="15" x14ac:dyDescent="0.2">
      <c r="A16716" s="734">
        <v>45188</v>
      </c>
      <c r="B16716" s="63" t="s">
        <v>9356</v>
      </c>
      <c r="C16716" s="63" t="s">
        <v>10993</v>
      </c>
      <c r="D16716" s="183" t="s">
        <v>11134</v>
      </c>
      <c r="E16716" s="126">
        <v>1800</v>
      </c>
      <c r="F16716" s="58"/>
      <c r="G16716" s="58">
        <f t="shared" si="267"/>
        <v>-1800</v>
      </c>
      <c r="H16716" s="705" t="s">
        <v>10954</v>
      </c>
    </row>
    <row r="16717" spans="1:8" ht="15" x14ac:dyDescent="0.2">
      <c r="A16717" s="734">
        <v>45188</v>
      </c>
      <c r="B16717" s="63" t="s">
        <v>9986</v>
      </c>
      <c r="C16717" s="63" t="s">
        <v>6852</v>
      </c>
      <c r="D16717" s="183" t="s">
        <v>11133</v>
      </c>
      <c r="E16717" s="126">
        <v>45000</v>
      </c>
      <c r="F16717" s="58"/>
      <c r="G16717" s="58">
        <f t="shared" si="267"/>
        <v>-45000</v>
      </c>
      <c r="H16717" s="705" t="s">
        <v>10954</v>
      </c>
    </row>
    <row r="16718" spans="1:8" ht="15" x14ac:dyDescent="0.2">
      <c r="A16718" s="734">
        <v>45188</v>
      </c>
      <c r="B16718" s="63" t="s">
        <v>11135</v>
      </c>
      <c r="C16718" s="63" t="s">
        <v>6852</v>
      </c>
      <c r="D16718" s="183" t="s">
        <v>11133</v>
      </c>
      <c r="E16718" s="126">
        <v>5000</v>
      </c>
      <c r="F16718" s="58"/>
      <c r="G16718" s="58">
        <f t="shared" si="267"/>
        <v>-5000</v>
      </c>
      <c r="H16718" s="705" t="s">
        <v>10954</v>
      </c>
    </row>
    <row r="16719" spans="1:8" ht="15" x14ac:dyDescent="0.2">
      <c r="A16719" s="734">
        <v>45188</v>
      </c>
      <c r="B16719" s="63" t="s">
        <v>10232</v>
      </c>
      <c r="C16719" s="551" t="s">
        <v>10993</v>
      </c>
      <c r="D16719" s="740" t="s">
        <v>11137</v>
      </c>
      <c r="E16719" s="552">
        <v>19139</v>
      </c>
      <c r="F16719" s="58"/>
      <c r="G16719" s="58">
        <f t="shared" si="267"/>
        <v>-19139</v>
      </c>
      <c r="H16719" s="705" t="s">
        <v>10954</v>
      </c>
    </row>
    <row r="16720" spans="1:8" ht="15" x14ac:dyDescent="0.2">
      <c r="A16720" s="734">
        <v>45188</v>
      </c>
      <c r="B16720" s="63" t="s">
        <v>9356</v>
      </c>
      <c r="C16720" s="551" t="s">
        <v>10993</v>
      </c>
      <c r="D16720" s="740" t="s">
        <v>11137</v>
      </c>
      <c r="E16720" s="552">
        <v>19139</v>
      </c>
      <c r="F16720" s="58"/>
      <c r="G16720" s="58">
        <f t="shared" si="267"/>
        <v>-19139</v>
      </c>
      <c r="H16720" s="705" t="s">
        <v>10954</v>
      </c>
    </row>
    <row r="16721" spans="1:8" ht="15" x14ac:dyDescent="0.2">
      <c r="A16721" s="734">
        <v>45188</v>
      </c>
      <c r="B16721" s="63" t="s">
        <v>10576</v>
      </c>
      <c r="C16721" s="551" t="s">
        <v>10993</v>
      </c>
      <c r="D16721" s="740" t="s">
        <v>11137</v>
      </c>
      <c r="E16721" s="552">
        <v>19139</v>
      </c>
      <c r="F16721" s="58"/>
      <c r="G16721" s="58">
        <f t="shared" si="267"/>
        <v>-19139</v>
      </c>
      <c r="H16721" s="705" t="s">
        <v>10954</v>
      </c>
    </row>
    <row r="16722" spans="1:8" ht="15" x14ac:dyDescent="0.2">
      <c r="A16722" s="734">
        <v>45188</v>
      </c>
      <c r="B16722" s="63" t="s">
        <v>10909</v>
      </c>
      <c r="C16722" s="551" t="s">
        <v>10993</v>
      </c>
      <c r="D16722" s="740" t="s">
        <v>11137</v>
      </c>
      <c r="E16722" s="552">
        <v>19139</v>
      </c>
      <c r="F16722" s="58"/>
      <c r="G16722" s="58">
        <f t="shared" si="267"/>
        <v>-19139</v>
      </c>
      <c r="H16722" s="705" t="s">
        <v>10954</v>
      </c>
    </row>
    <row r="16723" spans="1:8" ht="15" x14ac:dyDescent="0.2">
      <c r="A16723" s="734">
        <v>45188</v>
      </c>
      <c r="B16723" s="63" t="s">
        <v>10232</v>
      </c>
      <c r="C16723" s="670" t="s">
        <v>10993</v>
      </c>
      <c r="D16723" s="907" t="s">
        <v>11138</v>
      </c>
      <c r="E16723" s="672">
        <v>11722</v>
      </c>
      <c r="F16723" s="58"/>
      <c r="G16723" s="58">
        <f t="shared" si="267"/>
        <v>-11722</v>
      </c>
      <c r="H16723" s="705" t="s">
        <v>10954</v>
      </c>
    </row>
    <row r="16724" spans="1:8" ht="15" x14ac:dyDescent="0.2">
      <c r="A16724" s="734">
        <v>45188</v>
      </c>
      <c r="B16724" s="63" t="s">
        <v>9356</v>
      </c>
      <c r="C16724" s="670" t="s">
        <v>10993</v>
      </c>
      <c r="D16724" s="907" t="s">
        <v>11138</v>
      </c>
      <c r="E16724" s="672">
        <v>11722</v>
      </c>
      <c r="F16724" s="58"/>
      <c r="G16724" s="58">
        <f t="shared" si="267"/>
        <v>-11722</v>
      </c>
      <c r="H16724" s="705" t="s">
        <v>10954</v>
      </c>
    </row>
    <row r="16725" spans="1:8" ht="15" x14ac:dyDescent="0.2">
      <c r="A16725" s="734">
        <v>45188</v>
      </c>
      <c r="B16725" s="63" t="s">
        <v>10576</v>
      </c>
      <c r="C16725" s="670" t="s">
        <v>10993</v>
      </c>
      <c r="D16725" s="907" t="s">
        <v>11138</v>
      </c>
      <c r="E16725" s="672">
        <v>11722</v>
      </c>
      <c r="F16725" s="58"/>
      <c r="G16725" s="58">
        <f t="shared" si="267"/>
        <v>-11722</v>
      </c>
      <c r="H16725" s="705" t="s">
        <v>10954</v>
      </c>
    </row>
    <row r="16726" spans="1:8" ht="15" x14ac:dyDescent="0.2">
      <c r="A16726" s="734">
        <v>45188</v>
      </c>
      <c r="B16726" s="63" t="s">
        <v>10576</v>
      </c>
      <c r="C16726" s="63" t="s">
        <v>10993</v>
      </c>
      <c r="D16726" s="183" t="s">
        <v>11136</v>
      </c>
      <c r="E16726" s="126">
        <v>913</v>
      </c>
      <c r="F16726" s="58"/>
      <c r="G16726" s="58">
        <f t="shared" si="267"/>
        <v>-913</v>
      </c>
      <c r="H16726" s="705" t="s">
        <v>10954</v>
      </c>
    </row>
    <row r="16727" spans="1:8" ht="15" x14ac:dyDescent="0.2">
      <c r="A16727" s="734">
        <v>45188</v>
      </c>
      <c r="B16727" s="63" t="s">
        <v>10909</v>
      </c>
      <c r="C16727" s="63" t="s">
        <v>5741</v>
      </c>
      <c r="D16727" s="183" t="s">
        <v>370</v>
      </c>
      <c r="E16727" s="126">
        <v>1500</v>
      </c>
      <c r="F16727" s="58"/>
      <c r="G16727" s="58">
        <f t="shared" si="267"/>
        <v>-1500</v>
      </c>
      <c r="H16727" s="705" t="s">
        <v>10954</v>
      </c>
    </row>
    <row r="16728" spans="1:8" ht="15" x14ac:dyDescent="0.2">
      <c r="A16728" s="734">
        <v>45188</v>
      </c>
      <c r="B16728" s="63" t="s">
        <v>10232</v>
      </c>
      <c r="C16728" s="63" t="s">
        <v>5741</v>
      </c>
      <c r="D16728" s="183" t="s">
        <v>370</v>
      </c>
      <c r="E16728" s="126">
        <v>300</v>
      </c>
      <c r="F16728" s="58"/>
      <c r="G16728" s="58">
        <f t="shared" si="267"/>
        <v>-300</v>
      </c>
      <c r="H16728" s="705" t="s">
        <v>10954</v>
      </c>
    </row>
    <row r="16729" spans="1:8" s="682" customFormat="1" ht="24"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x14ac:dyDescent="0.2">
      <c r="A16731" s="734">
        <v>45188</v>
      </c>
      <c r="B16731" s="63" t="s">
        <v>10232</v>
      </c>
      <c r="C16731" s="63" t="s">
        <v>9549</v>
      </c>
      <c r="D16731" s="183" t="s">
        <v>11142</v>
      </c>
      <c r="E16731" s="126">
        <v>50000</v>
      </c>
      <c r="F16731" s="58"/>
      <c r="G16731" s="58">
        <f t="shared" si="267"/>
        <v>-50000</v>
      </c>
      <c r="H16731" s="705" t="s">
        <v>10954</v>
      </c>
    </row>
    <row r="16732" spans="1:8" ht="15" x14ac:dyDescent="0.2">
      <c r="A16732" s="734">
        <v>45189</v>
      </c>
      <c r="B16732" s="63" t="s">
        <v>11093</v>
      </c>
      <c r="C16732" s="63" t="s">
        <v>6706</v>
      </c>
      <c r="D16732" s="183" t="s">
        <v>11145</v>
      </c>
      <c r="E16732" s="126">
        <v>996000</v>
      </c>
      <c r="F16732" s="58"/>
      <c r="G16732" s="58">
        <f t="shared" si="267"/>
        <v>-996000</v>
      </c>
      <c r="H16732" s="705" t="s">
        <v>10954</v>
      </c>
    </row>
    <row r="16733" spans="1:8" ht="15" x14ac:dyDescent="0.2">
      <c r="A16733" s="734">
        <v>45189</v>
      </c>
      <c r="B16733" s="736" t="s">
        <v>10232</v>
      </c>
      <c r="C16733" s="63" t="s">
        <v>10445</v>
      </c>
      <c r="D16733" s="183" t="s">
        <v>11147</v>
      </c>
      <c r="E16733" s="126">
        <v>850000</v>
      </c>
      <c r="F16733" s="58"/>
      <c r="G16733" s="58">
        <f t="shared" si="267"/>
        <v>-850000</v>
      </c>
      <c r="H16733" s="705" t="s">
        <v>10954</v>
      </c>
    </row>
    <row r="16734" spans="1:8" ht="24" x14ac:dyDescent="0.2">
      <c r="A16734" s="734">
        <v>45189</v>
      </c>
      <c r="B16734" s="63" t="s">
        <v>9356</v>
      </c>
      <c r="C16734" s="63" t="s">
        <v>10993</v>
      </c>
      <c r="D16734" s="183" t="s">
        <v>11148</v>
      </c>
      <c r="E16734" s="126">
        <v>85170</v>
      </c>
      <c r="F16734" s="58"/>
      <c r="G16734" s="58">
        <f t="shared" si="267"/>
        <v>-85170</v>
      </c>
      <c r="H16734" s="705" t="s">
        <v>10954</v>
      </c>
    </row>
    <row r="16735" spans="1:8" ht="15" x14ac:dyDescent="0.2">
      <c r="A16735" s="734">
        <v>45189</v>
      </c>
      <c r="B16735" s="63" t="s">
        <v>9409</v>
      </c>
      <c r="C16735" s="551" t="s">
        <v>379</v>
      </c>
      <c r="D16735" s="740" t="s">
        <v>11149</v>
      </c>
      <c r="E16735" s="552">
        <v>4370</v>
      </c>
      <c r="F16735" s="58"/>
      <c r="G16735" s="58">
        <f t="shared" si="267"/>
        <v>-4370</v>
      </c>
      <c r="H16735" s="705" t="s">
        <v>10954</v>
      </c>
    </row>
    <row r="16736" spans="1:8" ht="15" x14ac:dyDescent="0.2">
      <c r="A16736" s="734">
        <v>45189</v>
      </c>
      <c r="B16736" s="63" t="s">
        <v>9967</v>
      </c>
      <c r="C16736" s="551" t="s">
        <v>379</v>
      </c>
      <c r="D16736" s="740" t="s">
        <v>11149</v>
      </c>
      <c r="E16736" s="552">
        <v>1260</v>
      </c>
      <c r="F16736" s="58"/>
      <c r="G16736" s="58">
        <f t="shared" si="267"/>
        <v>-1260</v>
      </c>
      <c r="H16736" s="705" t="s">
        <v>10954</v>
      </c>
    </row>
    <row r="16737" spans="1:8" ht="15" x14ac:dyDescent="0.2">
      <c r="A16737" s="734">
        <v>45189</v>
      </c>
      <c r="B16737" s="63" t="s">
        <v>9986</v>
      </c>
      <c r="C16737" s="551" t="s">
        <v>379</v>
      </c>
      <c r="D16737" s="740" t="s">
        <v>11149</v>
      </c>
      <c r="E16737" s="552">
        <v>9626</v>
      </c>
      <c r="F16737" s="58"/>
      <c r="G16737" s="58">
        <f t="shared" si="267"/>
        <v>-9626</v>
      </c>
      <c r="H16737" s="705" t="s">
        <v>10954</v>
      </c>
    </row>
    <row r="16738" spans="1:8" ht="15" x14ac:dyDescent="0.2">
      <c r="A16738" s="734">
        <v>45189</v>
      </c>
      <c r="B16738" s="63" t="s">
        <v>10151</v>
      </c>
      <c r="C16738" s="551" t="s">
        <v>379</v>
      </c>
      <c r="D16738" s="740" t="s">
        <v>11149</v>
      </c>
      <c r="E16738" s="552">
        <v>6023</v>
      </c>
      <c r="F16738" s="58"/>
      <c r="G16738" s="58">
        <f t="shared" si="267"/>
        <v>-6023</v>
      </c>
      <c r="H16738" s="705" t="s">
        <v>10954</v>
      </c>
    </row>
    <row r="16739" spans="1:8" ht="15" x14ac:dyDescent="0.2">
      <c r="A16739" s="734">
        <v>45189</v>
      </c>
      <c r="B16739" s="63" t="s">
        <v>10296</v>
      </c>
      <c r="C16739" s="551" t="s">
        <v>379</v>
      </c>
      <c r="D16739" s="740" t="s">
        <v>11149</v>
      </c>
      <c r="E16739" s="552">
        <v>6055</v>
      </c>
      <c r="F16739" s="58"/>
      <c r="G16739" s="58">
        <f t="shared" si="267"/>
        <v>-6055</v>
      </c>
      <c r="H16739" s="705" t="s">
        <v>10954</v>
      </c>
    </row>
    <row r="16740" spans="1:8" ht="15" x14ac:dyDescent="0.2">
      <c r="A16740" s="734">
        <v>45189</v>
      </c>
      <c r="B16740" s="63" t="s">
        <v>10471</v>
      </c>
      <c r="C16740" s="551" t="s">
        <v>379</v>
      </c>
      <c r="D16740" s="740" t="s">
        <v>11149</v>
      </c>
      <c r="E16740" s="552">
        <v>60002</v>
      </c>
      <c r="F16740" s="58"/>
      <c r="G16740" s="58">
        <f t="shared" si="267"/>
        <v>-60002</v>
      </c>
      <c r="H16740" s="705" t="s">
        <v>10954</v>
      </c>
    </row>
    <row r="16741" spans="1:8" ht="15" x14ac:dyDescent="0.2">
      <c r="A16741" s="734">
        <v>45189</v>
      </c>
      <c r="B16741" s="63" t="s">
        <v>10232</v>
      </c>
      <c r="C16741" s="551" t="s">
        <v>379</v>
      </c>
      <c r="D16741" s="740" t="s">
        <v>11149</v>
      </c>
      <c r="E16741" s="552">
        <v>9551</v>
      </c>
      <c r="F16741" s="58"/>
      <c r="G16741" s="58">
        <f t="shared" si="267"/>
        <v>-9551</v>
      </c>
      <c r="H16741" s="705" t="s">
        <v>10954</v>
      </c>
    </row>
    <row r="16742" spans="1:8" ht="15" x14ac:dyDescent="0.2">
      <c r="A16742" s="734">
        <v>45189</v>
      </c>
      <c r="B16742" s="63" t="s">
        <v>9356</v>
      </c>
      <c r="C16742" s="551" t="s">
        <v>379</v>
      </c>
      <c r="D16742" s="740" t="s">
        <v>11149</v>
      </c>
      <c r="E16742" s="552">
        <v>20807</v>
      </c>
      <c r="F16742" s="58"/>
      <c r="G16742" s="58">
        <f t="shared" si="267"/>
        <v>-20807</v>
      </c>
      <c r="H16742" s="705" t="s">
        <v>10954</v>
      </c>
    </row>
    <row r="16743" spans="1:8" ht="15" x14ac:dyDescent="0.2">
      <c r="A16743" s="734">
        <v>45189</v>
      </c>
      <c r="B16743" s="63" t="s">
        <v>10379</v>
      </c>
      <c r="C16743" s="551" t="s">
        <v>379</v>
      </c>
      <c r="D16743" s="740" t="s">
        <v>11149</v>
      </c>
      <c r="E16743" s="552">
        <v>14924</v>
      </c>
      <c r="F16743" s="58"/>
      <c r="G16743" s="58">
        <f t="shared" si="267"/>
        <v>-14924</v>
      </c>
      <c r="H16743" s="705" t="s">
        <v>10954</v>
      </c>
    </row>
    <row r="16744" spans="1:8" ht="15" x14ac:dyDescent="0.2">
      <c r="A16744" s="734">
        <v>45189</v>
      </c>
      <c r="B16744" s="63" t="s">
        <v>6508</v>
      </c>
      <c r="C16744" s="670" t="s">
        <v>2386</v>
      </c>
      <c r="D16744" s="907" t="s">
        <v>11150</v>
      </c>
      <c r="E16744" s="672">
        <v>28855</v>
      </c>
      <c r="F16744" s="58"/>
      <c r="G16744" s="58">
        <f t="shared" si="267"/>
        <v>-28855</v>
      </c>
      <c r="H16744" s="705" t="s">
        <v>10954</v>
      </c>
    </row>
    <row r="16745" spans="1:8" ht="15" x14ac:dyDescent="0.2">
      <c r="A16745" s="734">
        <v>45189</v>
      </c>
      <c r="B16745" s="63" t="s">
        <v>9409</v>
      </c>
      <c r="C16745" s="670" t="s">
        <v>2386</v>
      </c>
      <c r="D16745" s="907" t="s">
        <v>11150</v>
      </c>
      <c r="E16745" s="672">
        <v>4250</v>
      </c>
      <c r="F16745" s="58"/>
      <c r="G16745" s="58">
        <f t="shared" si="267"/>
        <v>-4250</v>
      </c>
      <c r="H16745" s="705" t="s">
        <v>10954</v>
      </c>
    </row>
    <row r="16746" spans="1:8" ht="15" x14ac:dyDescent="0.2">
      <c r="A16746" s="734">
        <v>45189</v>
      </c>
      <c r="B16746" s="63" t="s">
        <v>10471</v>
      </c>
      <c r="C16746" s="670" t="s">
        <v>2386</v>
      </c>
      <c r="D16746" s="907" t="s">
        <v>11150</v>
      </c>
      <c r="E16746" s="672">
        <v>2880</v>
      </c>
      <c r="F16746" s="58"/>
      <c r="G16746" s="58">
        <f t="shared" si="267"/>
        <v>-2880</v>
      </c>
      <c r="H16746" s="705" t="s">
        <v>10954</v>
      </c>
    </row>
    <row r="16747" spans="1:8" ht="15" x14ac:dyDescent="0.2">
      <c r="A16747" s="734">
        <v>45189</v>
      </c>
      <c r="B16747" s="63" t="s">
        <v>10379</v>
      </c>
      <c r="C16747" s="670" t="s">
        <v>2386</v>
      </c>
      <c r="D16747" s="907" t="s">
        <v>11150</v>
      </c>
      <c r="E16747" s="672">
        <v>69164</v>
      </c>
      <c r="F16747" s="58"/>
      <c r="G16747" s="58">
        <f t="shared" si="267"/>
        <v>-69164</v>
      </c>
      <c r="H16747" s="705" t="s">
        <v>10954</v>
      </c>
    </row>
    <row r="16748" spans="1:8" ht="24" x14ac:dyDescent="0.2">
      <c r="A16748" s="734">
        <v>45189</v>
      </c>
      <c r="B16748" s="63" t="s">
        <v>10232</v>
      </c>
      <c r="C16748" s="63" t="s">
        <v>10993</v>
      </c>
      <c r="D16748" s="183" t="s">
        <v>11151</v>
      </c>
      <c r="E16748" s="126">
        <v>25400</v>
      </c>
      <c r="F16748" s="58"/>
      <c r="G16748" s="58">
        <f t="shared" si="267"/>
        <v>-25400</v>
      </c>
      <c r="H16748" s="705" t="s">
        <v>10954</v>
      </c>
    </row>
    <row r="16749" spans="1:8" ht="15" x14ac:dyDescent="0.2">
      <c r="A16749" s="734">
        <v>45190</v>
      </c>
      <c r="B16749" s="63" t="s">
        <v>11093</v>
      </c>
      <c r="C16749" s="63" t="s">
        <v>10993</v>
      </c>
      <c r="D16749" s="183" t="s">
        <v>11152</v>
      </c>
      <c r="E16749" s="126">
        <v>18950</v>
      </c>
      <c r="F16749" s="58"/>
      <c r="G16749" s="58">
        <f t="shared" si="267"/>
        <v>-18950</v>
      </c>
      <c r="H16749" s="705" t="s">
        <v>10954</v>
      </c>
    </row>
    <row r="16750" spans="1:8" ht="15" x14ac:dyDescent="0.2">
      <c r="A16750" s="734">
        <v>45190</v>
      </c>
      <c r="B16750" s="63" t="s">
        <v>10908</v>
      </c>
      <c r="C16750" s="63" t="s">
        <v>5741</v>
      </c>
      <c r="D16750" s="183" t="s">
        <v>370</v>
      </c>
      <c r="E16750" s="126">
        <v>2900</v>
      </c>
      <c r="F16750" s="58"/>
      <c r="G16750" s="58">
        <f t="shared" si="267"/>
        <v>-2900</v>
      </c>
      <c r="H16750" s="705" t="s">
        <v>10954</v>
      </c>
    </row>
    <row r="16751" spans="1:8" ht="15" x14ac:dyDescent="0.2">
      <c r="A16751" s="734">
        <v>45190</v>
      </c>
      <c r="B16751" s="63" t="s">
        <v>103</v>
      </c>
      <c r="C16751" s="63" t="s">
        <v>103</v>
      </c>
      <c r="D16751" s="183" t="s">
        <v>10211</v>
      </c>
      <c r="E16751" s="126">
        <v>3500</v>
      </c>
      <c r="F16751" s="58"/>
      <c r="G16751" s="58">
        <f t="shared" si="267"/>
        <v>-3500</v>
      </c>
      <c r="H16751" s="705" t="s">
        <v>10954</v>
      </c>
    </row>
    <row r="16752" spans="1:8" ht="15" x14ac:dyDescent="0.2">
      <c r="A16752" s="734">
        <v>45190</v>
      </c>
      <c r="B16752" s="63" t="s">
        <v>10232</v>
      </c>
      <c r="C16752" s="63" t="s">
        <v>10993</v>
      </c>
      <c r="D16752" s="183" t="s">
        <v>11166</v>
      </c>
      <c r="E16752" s="126">
        <v>183000</v>
      </c>
      <c r="F16752" s="58"/>
      <c r="G16752" s="58">
        <f t="shared" si="267"/>
        <v>-183000</v>
      </c>
      <c r="H16752" s="705" t="s">
        <v>10954</v>
      </c>
    </row>
    <row r="16753" spans="1:8" ht="15" x14ac:dyDescent="0.2">
      <c r="A16753" s="734">
        <v>45190</v>
      </c>
      <c r="B16753" s="63" t="s">
        <v>9986</v>
      </c>
      <c r="C16753" s="551" t="s">
        <v>705</v>
      </c>
      <c r="D16753" s="740" t="s">
        <v>11167</v>
      </c>
      <c r="E16753" s="552">
        <v>100000</v>
      </c>
      <c r="F16753" s="58"/>
      <c r="G16753" s="58">
        <f t="shared" si="267"/>
        <v>-100000</v>
      </c>
      <c r="H16753" s="705" t="s">
        <v>10954</v>
      </c>
    </row>
    <row r="16754" spans="1:8" ht="15" x14ac:dyDescent="0.2">
      <c r="A16754" s="734">
        <v>45190</v>
      </c>
      <c r="B16754" s="63" t="s">
        <v>11093</v>
      </c>
      <c r="C16754" s="551" t="s">
        <v>705</v>
      </c>
      <c r="D16754" s="740" t="s">
        <v>11167</v>
      </c>
      <c r="E16754" s="552">
        <v>100000</v>
      </c>
      <c r="F16754" s="58"/>
      <c r="G16754" s="58">
        <f t="shared" si="267"/>
        <v>-100000</v>
      </c>
      <c r="H16754" s="705" t="s">
        <v>10954</v>
      </c>
    </row>
    <row r="16755" spans="1:8" ht="15" x14ac:dyDescent="0.2">
      <c r="A16755" s="734">
        <v>45190</v>
      </c>
      <c r="B16755" s="63" t="s">
        <v>9356</v>
      </c>
      <c r="C16755" s="551" t="s">
        <v>705</v>
      </c>
      <c r="D16755" s="740" t="s">
        <v>11167</v>
      </c>
      <c r="E16755" s="552">
        <v>300000</v>
      </c>
      <c r="F16755" s="58"/>
      <c r="G16755" s="58">
        <f t="shared" si="267"/>
        <v>-300000</v>
      </c>
      <c r="H16755" s="705" t="s">
        <v>10954</v>
      </c>
    </row>
    <row r="16756" spans="1:8" ht="15" x14ac:dyDescent="0.2">
      <c r="A16756" s="734">
        <v>45190</v>
      </c>
      <c r="B16756" s="63" t="s">
        <v>10232</v>
      </c>
      <c r="C16756" s="63" t="s">
        <v>8394</v>
      </c>
      <c r="D16756" s="183" t="s">
        <v>11169</v>
      </c>
      <c r="E16756" s="126">
        <v>500000</v>
      </c>
      <c r="F16756" s="58"/>
      <c r="G16756" s="58">
        <f t="shared" si="267"/>
        <v>-500000</v>
      </c>
      <c r="H16756" s="705" t="s">
        <v>10954</v>
      </c>
    </row>
    <row r="16757" spans="1:8" ht="15" x14ac:dyDescent="0.2">
      <c r="A16757" s="734">
        <v>45190</v>
      </c>
      <c r="B16757" s="63" t="s">
        <v>10909</v>
      </c>
      <c r="C16757" s="63" t="s">
        <v>10993</v>
      </c>
      <c r="D16757" s="183" t="s">
        <v>6386</v>
      </c>
      <c r="E16757" s="126">
        <v>1610</v>
      </c>
      <c r="F16757" s="58"/>
      <c r="G16757" s="58">
        <f t="shared" si="267"/>
        <v>-1610</v>
      </c>
      <c r="H16757" s="705" t="s">
        <v>10954</v>
      </c>
    </row>
    <row r="16758" spans="1:8" ht="15" x14ac:dyDescent="0.2">
      <c r="A16758" s="734">
        <v>45190</v>
      </c>
      <c r="B16758" s="63" t="s">
        <v>9356</v>
      </c>
      <c r="C16758" s="63" t="s">
        <v>10993</v>
      </c>
      <c r="D16758" s="183" t="s">
        <v>11154</v>
      </c>
      <c r="E16758" s="126">
        <v>5612</v>
      </c>
      <c r="F16758" s="58"/>
      <c r="G16758" s="58">
        <f t="shared" si="267"/>
        <v>-5612</v>
      </c>
      <c r="H16758" s="705" t="s">
        <v>10954</v>
      </c>
    </row>
    <row r="16759" spans="1:8" ht="15" x14ac:dyDescent="0.2">
      <c r="A16759" s="734">
        <v>45190</v>
      </c>
      <c r="B16759" s="63" t="s">
        <v>10909</v>
      </c>
      <c r="C16759" s="63" t="s">
        <v>286</v>
      </c>
      <c r="D16759" s="183" t="s">
        <v>8663</v>
      </c>
      <c r="E16759" s="126">
        <v>1000</v>
      </c>
      <c r="F16759" s="58"/>
      <c r="G16759" s="58">
        <f t="shared" si="267"/>
        <v>-1000</v>
      </c>
      <c r="H16759" s="705" t="s">
        <v>10954</v>
      </c>
    </row>
    <row r="16760" spans="1:8" ht="15" x14ac:dyDescent="0.2">
      <c r="A16760" s="734">
        <v>45190</v>
      </c>
      <c r="B16760" s="63" t="s">
        <v>11089</v>
      </c>
      <c r="C16760" s="63" t="s">
        <v>5387</v>
      </c>
      <c r="D16760" s="183" t="s">
        <v>370</v>
      </c>
      <c r="E16760" s="126">
        <v>6000</v>
      </c>
      <c r="F16760" s="58"/>
      <c r="G16760" s="58">
        <f t="shared" si="267"/>
        <v>-6000</v>
      </c>
      <c r="H16760" s="705" t="s">
        <v>10954</v>
      </c>
    </row>
    <row r="16761" spans="1:8" ht="15" x14ac:dyDescent="0.2">
      <c r="A16761" s="734">
        <v>45190</v>
      </c>
      <c r="B16761" s="63" t="s">
        <v>10571</v>
      </c>
      <c r="C16761" s="63" t="s">
        <v>286</v>
      </c>
      <c r="D16761" s="183" t="s">
        <v>8163</v>
      </c>
      <c r="E16761" s="126">
        <v>750</v>
      </c>
      <c r="F16761" s="58"/>
      <c r="G16761" s="58">
        <f t="shared" si="267"/>
        <v>-750</v>
      </c>
      <c r="H16761" s="705" t="s">
        <v>10954</v>
      </c>
    </row>
    <row r="16762" spans="1:8" ht="15" x14ac:dyDescent="0.2">
      <c r="A16762" s="734">
        <v>45191</v>
      </c>
      <c r="B16762" s="63" t="s">
        <v>2933</v>
      </c>
      <c r="C16762" s="63" t="s">
        <v>5741</v>
      </c>
      <c r="D16762" s="183" t="s">
        <v>370</v>
      </c>
      <c r="E16762" s="126">
        <v>1600</v>
      </c>
      <c r="F16762" s="58"/>
      <c r="G16762" s="58">
        <f t="shared" si="267"/>
        <v>-1600</v>
      </c>
      <c r="H16762" s="705" t="s">
        <v>10954</v>
      </c>
    </row>
    <row r="16763" spans="1:8" ht="15" x14ac:dyDescent="0.2">
      <c r="A16763" s="734">
        <v>45191</v>
      </c>
      <c r="B16763" s="63" t="s">
        <v>103</v>
      </c>
      <c r="C16763" s="63" t="s">
        <v>103</v>
      </c>
      <c r="D16763" s="183" t="s">
        <v>10211</v>
      </c>
      <c r="E16763" s="126">
        <v>3500</v>
      </c>
      <c r="F16763" s="58"/>
      <c r="G16763" s="58">
        <f t="shared" si="267"/>
        <v>-3500</v>
      </c>
      <c r="H16763" s="705" t="s">
        <v>10954</v>
      </c>
    </row>
    <row r="16764" spans="1:8" ht="15" x14ac:dyDescent="0.2">
      <c r="A16764" s="734">
        <v>45191</v>
      </c>
      <c r="B16764" s="63" t="s">
        <v>10232</v>
      </c>
      <c r="C16764" s="63" t="s">
        <v>286</v>
      </c>
      <c r="D16764" s="183" t="s">
        <v>8663</v>
      </c>
      <c r="E16764" s="126">
        <v>300</v>
      </c>
      <c r="F16764" s="58"/>
      <c r="G16764" s="58">
        <f t="shared" si="267"/>
        <v>-300</v>
      </c>
      <c r="H16764" s="705" t="s">
        <v>10954</v>
      </c>
    </row>
    <row r="16765" spans="1:8" ht="15" x14ac:dyDescent="0.2">
      <c r="A16765" s="734">
        <v>45191</v>
      </c>
      <c r="B16765" s="63" t="s">
        <v>10571</v>
      </c>
      <c r="C16765" s="63" t="s">
        <v>11056</v>
      </c>
      <c r="D16765" s="183" t="s">
        <v>11155</v>
      </c>
      <c r="E16765" s="126">
        <v>1000</v>
      </c>
      <c r="F16765" s="58"/>
      <c r="G16765" s="58">
        <f t="shared" si="267"/>
        <v>-1000</v>
      </c>
      <c r="H16765" s="705" t="s">
        <v>10954</v>
      </c>
    </row>
    <row r="16766" spans="1:8" ht="15" x14ac:dyDescent="0.2">
      <c r="A16766" s="734">
        <v>45191</v>
      </c>
      <c r="B16766" s="63" t="s">
        <v>10571</v>
      </c>
      <c r="C16766" s="63" t="s">
        <v>11056</v>
      </c>
      <c r="D16766" s="183" t="s">
        <v>11156</v>
      </c>
      <c r="E16766" s="126">
        <v>1500</v>
      </c>
      <c r="F16766" s="58"/>
      <c r="G16766" s="58">
        <f t="shared" si="267"/>
        <v>-1500</v>
      </c>
      <c r="H16766" s="705" t="s">
        <v>10954</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x14ac:dyDescent="0.2">
      <c r="A16768" s="734">
        <v>45191</v>
      </c>
      <c r="B16768" s="63" t="s">
        <v>10471</v>
      </c>
      <c r="C16768" s="63" t="s">
        <v>10993</v>
      </c>
      <c r="D16768" s="183" t="s">
        <v>11157</v>
      </c>
      <c r="E16768" s="126">
        <v>57600</v>
      </c>
      <c r="F16768" s="58"/>
      <c r="G16768" s="58">
        <f t="shared" si="268"/>
        <v>-57600</v>
      </c>
      <c r="H16768" s="705" t="s">
        <v>10954</v>
      </c>
    </row>
    <row r="16769" spans="1:8" ht="15" customHeight="1" x14ac:dyDescent="0.2">
      <c r="A16769" s="734">
        <v>45191</v>
      </c>
      <c r="B16769" s="63" t="s">
        <v>10296</v>
      </c>
      <c r="C16769" s="63" t="s">
        <v>11158</v>
      </c>
      <c r="D16769" s="183" t="s">
        <v>370</v>
      </c>
      <c r="E16769" s="126">
        <v>40000</v>
      </c>
      <c r="F16769" s="58"/>
      <c r="G16769" s="58">
        <f t="shared" si="268"/>
        <v>-40000</v>
      </c>
      <c r="H16769" s="705" t="s">
        <v>10954</v>
      </c>
    </row>
    <row r="16770" spans="1:8" ht="15" x14ac:dyDescent="0.2">
      <c r="A16770" s="734">
        <v>45191</v>
      </c>
      <c r="B16770" s="63" t="s">
        <v>10576</v>
      </c>
      <c r="C16770" s="63" t="s">
        <v>256</v>
      </c>
      <c r="D16770" s="183" t="s">
        <v>11159</v>
      </c>
      <c r="E16770" s="126">
        <v>1000000</v>
      </c>
      <c r="F16770" s="58"/>
      <c r="G16770" s="58">
        <f t="shared" si="268"/>
        <v>-1000000</v>
      </c>
      <c r="H16770" s="705" t="s">
        <v>10954</v>
      </c>
    </row>
    <row r="16771" spans="1:8" ht="15" x14ac:dyDescent="0.2">
      <c r="A16771" s="734">
        <v>45191</v>
      </c>
      <c r="B16771" s="63"/>
      <c r="C16771" s="63" t="s">
        <v>1509</v>
      </c>
      <c r="D16771" s="183" t="s">
        <v>11184</v>
      </c>
      <c r="E16771" s="126">
        <v>69000</v>
      </c>
      <c r="F16771" s="58"/>
      <c r="G16771" s="58">
        <f t="shared" si="268"/>
        <v>-69000</v>
      </c>
      <c r="H16771" s="705" t="s">
        <v>10954</v>
      </c>
    </row>
    <row r="16772" spans="1:8" ht="15" x14ac:dyDescent="0.2">
      <c r="A16772" s="734">
        <v>45192</v>
      </c>
      <c r="B16772" s="63" t="s">
        <v>9356</v>
      </c>
      <c r="C16772" s="63" t="s">
        <v>10993</v>
      </c>
      <c r="D16772" s="183" t="s">
        <v>9917</v>
      </c>
      <c r="E16772" s="126">
        <v>12750</v>
      </c>
      <c r="F16772" s="58"/>
      <c r="G16772" s="58">
        <f t="shared" si="268"/>
        <v>-12750</v>
      </c>
      <c r="H16772" s="705" t="s">
        <v>10954</v>
      </c>
    </row>
    <row r="16773" spans="1:8" ht="24" x14ac:dyDescent="0.2">
      <c r="A16773" s="734">
        <v>45194</v>
      </c>
      <c r="B16773" s="63" t="s">
        <v>10576</v>
      </c>
      <c r="C16773" s="63" t="s">
        <v>10993</v>
      </c>
      <c r="D16773" s="183" t="s">
        <v>11151</v>
      </c>
      <c r="E16773" s="126">
        <v>25400</v>
      </c>
      <c r="F16773" s="58"/>
      <c r="G16773" s="58">
        <f t="shared" si="268"/>
        <v>-25400</v>
      </c>
      <c r="H16773" s="705" t="s">
        <v>10954</v>
      </c>
    </row>
    <row r="16774" spans="1:8" ht="15" customHeight="1" x14ac:dyDescent="0.2">
      <c r="A16774" s="734">
        <v>45194</v>
      </c>
      <c r="B16774" s="63" t="s">
        <v>9356</v>
      </c>
      <c r="C16774" s="63" t="s">
        <v>10883</v>
      </c>
      <c r="D16774" s="183" t="s">
        <v>11170</v>
      </c>
      <c r="E16774" s="126">
        <v>340000</v>
      </c>
      <c r="F16774" s="58"/>
      <c r="G16774" s="58">
        <f t="shared" si="268"/>
        <v>-340000</v>
      </c>
      <c r="H16774" s="705" t="s">
        <v>10954</v>
      </c>
    </row>
    <row r="16775" spans="1:8" ht="15" x14ac:dyDescent="0.2">
      <c r="A16775" s="734">
        <v>45194</v>
      </c>
      <c r="B16775" s="63" t="s">
        <v>11093</v>
      </c>
      <c r="C16775" s="63" t="s">
        <v>7467</v>
      </c>
      <c r="D16775" s="183" t="s">
        <v>11171</v>
      </c>
      <c r="E16775" s="126">
        <v>500000</v>
      </c>
      <c r="F16775" s="58"/>
      <c r="G16775" s="58">
        <f t="shared" si="268"/>
        <v>-500000</v>
      </c>
      <c r="H16775" s="705" t="s">
        <v>10954</v>
      </c>
    </row>
    <row r="16776" spans="1:8" ht="15" x14ac:dyDescent="0.2">
      <c r="A16776" s="734">
        <v>45194</v>
      </c>
      <c r="B16776" s="63" t="s">
        <v>9967</v>
      </c>
      <c r="C16776" s="551" t="s">
        <v>3033</v>
      </c>
      <c r="D16776" s="740" t="s">
        <v>11175</v>
      </c>
      <c r="E16776" s="552">
        <v>16667</v>
      </c>
      <c r="F16776" s="58"/>
      <c r="G16776" s="58">
        <f t="shared" si="268"/>
        <v>-16667</v>
      </c>
      <c r="H16776" s="705" t="s">
        <v>10954</v>
      </c>
    </row>
    <row r="16777" spans="1:8" ht="15" customHeight="1" x14ac:dyDescent="0.2">
      <c r="A16777" s="734">
        <v>45194</v>
      </c>
      <c r="B16777" s="63" t="s">
        <v>10471</v>
      </c>
      <c r="C16777" s="551" t="s">
        <v>3033</v>
      </c>
      <c r="D16777" s="740" t="s">
        <v>11175</v>
      </c>
      <c r="E16777" s="552">
        <v>16667</v>
      </c>
      <c r="F16777" s="58"/>
      <c r="G16777" s="58">
        <f t="shared" si="268"/>
        <v>-16667</v>
      </c>
      <c r="H16777" s="705" t="s">
        <v>10954</v>
      </c>
    </row>
    <row r="16778" spans="1:8" ht="15" customHeight="1" x14ac:dyDescent="0.2">
      <c r="A16778" s="734">
        <v>45194</v>
      </c>
      <c r="B16778" s="63" t="s">
        <v>9356</v>
      </c>
      <c r="C16778" s="551" t="s">
        <v>3033</v>
      </c>
      <c r="D16778" s="740" t="s">
        <v>11175</v>
      </c>
      <c r="E16778" s="552">
        <v>16666</v>
      </c>
      <c r="F16778" s="58"/>
      <c r="G16778" s="58">
        <f t="shared" si="268"/>
        <v>-16666</v>
      </c>
      <c r="H16778" s="705" t="s">
        <v>10954</v>
      </c>
    </row>
    <row r="16779" spans="1:8" ht="15" x14ac:dyDescent="0.2">
      <c r="A16779" s="734">
        <v>45194</v>
      </c>
      <c r="B16779" s="63" t="s">
        <v>9356</v>
      </c>
      <c r="C16779" s="670" t="s">
        <v>9871</v>
      </c>
      <c r="D16779" s="907" t="s">
        <v>11178</v>
      </c>
      <c r="E16779" s="672">
        <v>76276</v>
      </c>
      <c r="F16779" s="58"/>
      <c r="G16779" s="58">
        <f t="shared" si="268"/>
        <v>-76276</v>
      </c>
      <c r="H16779" s="705" t="s">
        <v>10954</v>
      </c>
    </row>
    <row r="16780" spans="1:8" ht="15" x14ac:dyDescent="0.2">
      <c r="A16780" s="734">
        <v>45194</v>
      </c>
      <c r="B16780" s="63" t="s">
        <v>9986</v>
      </c>
      <c r="C16780" s="670" t="s">
        <v>9871</v>
      </c>
      <c r="D16780" s="907" t="s">
        <v>11178</v>
      </c>
      <c r="E16780" s="672">
        <v>63499</v>
      </c>
      <c r="F16780" s="58"/>
      <c r="G16780" s="58">
        <f t="shared" si="268"/>
        <v>-63499</v>
      </c>
      <c r="H16780" s="705" t="s">
        <v>10954</v>
      </c>
    </row>
    <row r="16781" spans="1:8" ht="24" x14ac:dyDescent="0.2">
      <c r="A16781" s="734">
        <v>45194</v>
      </c>
      <c r="B16781" s="63" t="s">
        <v>8043</v>
      </c>
      <c r="C16781" s="63" t="s">
        <v>11176</v>
      </c>
      <c r="D16781" s="183" t="s">
        <v>11177</v>
      </c>
      <c r="E16781" s="126">
        <v>30000</v>
      </c>
      <c r="F16781" s="58"/>
      <c r="G16781" s="58">
        <f t="shared" si="268"/>
        <v>-30000</v>
      </c>
      <c r="H16781" s="705" t="s">
        <v>10954</v>
      </c>
    </row>
    <row r="16782" spans="1:8" ht="15" x14ac:dyDescent="0.2">
      <c r="A16782" s="734">
        <v>45194</v>
      </c>
      <c r="B16782" s="63" t="s">
        <v>10576</v>
      </c>
      <c r="C16782" s="63" t="s">
        <v>2019</v>
      </c>
      <c r="D16782" s="183" t="s">
        <v>11179</v>
      </c>
      <c r="E16782" s="126">
        <v>400000</v>
      </c>
      <c r="F16782" s="58"/>
      <c r="G16782" s="58">
        <f t="shared" si="268"/>
        <v>-400000</v>
      </c>
      <c r="H16782" s="705" t="s">
        <v>10954</v>
      </c>
    </row>
    <row r="16783" spans="1:8" ht="15" x14ac:dyDescent="0.2">
      <c r="A16783" s="734">
        <v>45194</v>
      </c>
      <c r="B16783" s="63" t="s">
        <v>10232</v>
      </c>
      <c r="C16783" s="63" t="s">
        <v>10445</v>
      </c>
      <c r="D16783" s="183" t="s">
        <v>11315</v>
      </c>
      <c r="E16783" s="126">
        <v>150000</v>
      </c>
      <c r="F16783" s="58"/>
      <c r="G16783" s="58">
        <f t="shared" si="268"/>
        <v>-150000</v>
      </c>
      <c r="H16783" s="705" t="s">
        <v>10954</v>
      </c>
    </row>
    <row r="16784" spans="1:8" ht="15" x14ac:dyDescent="0.2">
      <c r="A16784" s="734">
        <v>45194</v>
      </c>
      <c r="B16784" s="63" t="s">
        <v>10576</v>
      </c>
      <c r="C16784" s="63" t="s">
        <v>11029</v>
      </c>
      <c r="D16784" s="183" t="s">
        <v>6927</v>
      </c>
      <c r="E16784" s="126">
        <v>100000</v>
      </c>
      <c r="F16784" s="58"/>
      <c r="G16784" s="58">
        <f t="shared" si="268"/>
        <v>-100000</v>
      </c>
      <c r="H16784" s="705" t="s">
        <v>10954</v>
      </c>
    </row>
    <row r="16785" spans="1:8" ht="15" x14ac:dyDescent="0.2">
      <c r="A16785" s="734">
        <v>45194</v>
      </c>
      <c r="B16785" s="63" t="s">
        <v>10232</v>
      </c>
      <c r="C16785" s="670" t="s">
        <v>8087</v>
      </c>
      <c r="D16785" s="907" t="s">
        <v>11180</v>
      </c>
      <c r="E16785" s="672">
        <v>13600</v>
      </c>
      <c r="F16785" s="58"/>
      <c r="G16785" s="58">
        <f t="shared" si="268"/>
        <v>-13600</v>
      </c>
      <c r="H16785" s="705" t="s">
        <v>10954</v>
      </c>
    </row>
    <row r="16786" spans="1:8" ht="15" x14ac:dyDescent="0.2">
      <c r="A16786" s="734">
        <v>45194</v>
      </c>
      <c r="B16786" s="63" t="s">
        <v>10576</v>
      </c>
      <c r="C16786" s="670" t="s">
        <v>8087</v>
      </c>
      <c r="D16786" s="907" t="s">
        <v>11180</v>
      </c>
      <c r="E16786" s="672">
        <v>13600</v>
      </c>
      <c r="F16786" s="58"/>
      <c r="G16786" s="58">
        <f t="shared" si="268"/>
        <v>-13600</v>
      </c>
      <c r="H16786" s="705" t="s">
        <v>10954</v>
      </c>
    </row>
    <row r="16787" spans="1:8" ht="15" x14ac:dyDescent="0.2">
      <c r="A16787" s="734">
        <v>45194</v>
      </c>
      <c r="B16787" s="63" t="s">
        <v>10909</v>
      </c>
      <c r="C16787" s="670" t="s">
        <v>8087</v>
      </c>
      <c r="D16787" s="907" t="s">
        <v>11180</v>
      </c>
      <c r="E16787" s="672">
        <v>13600</v>
      </c>
      <c r="F16787" s="58"/>
      <c r="G16787" s="58">
        <f t="shared" si="268"/>
        <v>-13600</v>
      </c>
      <c r="H16787" s="705" t="s">
        <v>10954</v>
      </c>
    </row>
    <row r="16788" spans="1:8" ht="15" x14ac:dyDescent="0.2">
      <c r="A16788" s="734">
        <v>45194</v>
      </c>
      <c r="B16788" s="63" t="s">
        <v>9356</v>
      </c>
      <c r="C16788" s="670" t="s">
        <v>8087</v>
      </c>
      <c r="D16788" s="907" t="s">
        <v>11180</v>
      </c>
      <c r="E16788" s="672">
        <v>13600</v>
      </c>
      <c r="F16788" s="58"/>
      <c r="G16788" s="58">
        <f t="shared" si="268"/>
        <v>-13600</v>
      </c>
      <c r="H16788" s="705" t="s">
        <v>10954</v>
      </c>
    </row>
    <row r="16789" spans="1:8" ht="15" customHeight="1" x14ac:dyDescent="0.2">
      <c r="A16789" s="734">
        <v>45194</v>
      </c>
      <c r="B16789" s="63" t="s">
        <v>10576</v>
      </c>
      <c r="C16789" s="551" t="s">
        <v>10993</v>
      </c>
      <c r="D16789" s="740" t="s">
        <v>11182</v>
      </c>
      <c r="E16789" s="552">
        <v>8730</v>
      </c>
      <c r="F16789" s="58"/>
      <c r="G16789" s="58">
        <f t="shared" si="268"/>
        <v>-8730</v>
      </c>
      <c r="H16789" s="705" t="s">
        <v>10954</v>
      </c>
    </row>
    <row r="16790" spans="1:8" ht="15" x14ac:dyDescent="0.2">
      <c r="A16790" s="734">
        <v>45194</v>
      </c>
      <c r="B16790" s="63" t="s">
        <v>10908</v>
      </c>
      <c r="C16790" s="551" t="s">
        <v>10993</v>
      </c>
      <c r="D16790" s="740" t="s">
        <v>11182</v>
      </c>
      <c r="E16790" s="552">
        <v>8730</v>
      </c>
      <c r="F16790" s="58"/>
      <c r="G16790" s="58">
        <f t="shared" si="268"/>
        <v>-8730</v>
      </c>
      <c r="H16790" s="705" t="s">
        <v>10954</v>
      </c>
    </row>
    <row r="16791" spans="1:8" ht="15" x14ac:dyDescent="0.2">
      <c r="A16791" s="734">
        <v>45194</v>
      </c>
      <c r="B16791" s="63" t="s">
        <v>10232</v>
      </c>
      <c r="C16791" s="551" t="s">
        <v>10993</v>
      </c>
      <c r="D16791" s="740" t="s">
        <v>11182</v>
      </c>
      <c r="E16791" s="552">
        <v>8730</v>
      </c>
      <c r="F16791" s="58"/>
      <c r="G16791" s="58">
        <f t="shared" si="268"/>
        <v>-8730</v>
      </c>
      <c r="H16791" s="705" t="s">
        <v>10954</v>
      </c>
    </row>
    <row r="16792" spans="1:8" ht="15" x14ac:dyDescent="0.2">
      <c r="A16792" s="734">
        <v>45194</v>
      </c>
      <c r="B16792" s="63" t="s">
        <v>10908</v>
      </c>
      <c r="C16792" s="63" t="s">
        <v>5741</v>
      </c>
      <c r="D16792" s="183" t="s">
        <v>370</v>
      </c>
      <c r="E16792" s="126">
        <v>1850</v>
      </c>
      <c r="F16792" s="58"/>
      <c r="G16792" s="58">
        <f t="shared" si="268"/>
        <v>-1850</v>
      </c>
      <c r="H16792" s="705" t="s">
        <v>10954</v>
      </c>
    </row>
    <row r="16793" spans="1:8" ht="15" x14ac:dyDescent="0.2">
      <c r="A16793" s="734">
        <v>45194</v>
      </c>
      <c r="B16793" s="63" t="s">
        <v>8868</v>
      </c>
      <c r="C16793" s="63" t="s">
        <v>286</v>
      </c>
      <c r="D16793" s="183" t="s">
        <v>11181</v>
      </c>
      <c r="E16793" s="126">
        <v>1000</v>
      </c>
      <c r="F16793" s="58"/>
      <c r="G16793" s="58">
        <f t="shared" si="268"/>
        <v>-1000</v>
      </c>
      <c r="H16793" s="705" t="s">
        <v>10954</v>
      </c>
    </row>
    <row r="16794" spans="1:8" ht="15" x14ac:dyDescent="0.2">
      <c r="A16794" s="734">
        <v>45194</v>
      </c>
      <c r="B16794" s="63" t="s">
        <v>103</v>
      </c>
      <c r="C16794" s="63" t="s">
        <v>103</v>
      </c>
      <c r="D16794" s="183" t="s">
        <v>10211</v>
      </c>
      <c r="E16794" s="126">
        <v>3000</v>
      </c>
      <c r="F16794" s="58"/>
      <c r="G16794" s="58">
        <f t="shared" si="268"/>
        <v>-3000</v>
      </c>
      <c r="H16794" s="705" t="s">
        <v>10954</v>
      </c>
    </row>
    <row r="16795" spans="1:8" ht="15" x14ac:dyDescent="0.2">
      <c r="A16795" s="734">
        <v>45194</v>
      </c>
      <c r="B16795" s="63" t="s">
        <v>11007</v>
      </c>
      <c r="C16795" s="63" t="s">
        <v>5741</v>
      </c>
      <c r="D16795" s="183" t="s">
        <v>370</v>
      </c>
      <c r="E16795" s="126">
        <v>1500</v>
      </c>
      <c r="F16795" s="58"/>
      <c r="G16795" s="58">
        <f t="shared" si="268"/>
        <v>-1500</v>
      </c>
      <c r="H16795" s="705" t="s">
        <v>10954</v>
      </c>
    </row>
    <row r="16796" spans="1:8" ht="15" x14ac:dyDescent="0.2">
      <c r="A16796" s="734">
        <v>45194</v>
      </c>
      <c r="B16796" s="63" t="s">
        <v>10576</v>
      </c>
      <c r="C16796" s="670" t="s">
        <v>8087</v>
      </c>
      <c r="D16796" s="907" t="s">
        <v>11183</v>
      </c>
      <c r="E16796" s="672">
        <v>9000</v>
      </c>
      <c r="F16796" s="58"/>
      <c r="G16796" s="58">
        <f t="shared" si="268"/>
        <v>-9000</v>
      </c>
      <c r="H16796" s="705" t="s">
        <v>10954</v>
      </c>
    </row>
    <row r="16797" spans="1:8" ht="15" x14ac:dyDescent="0.2">
      <c r="A16797" s="734">
        <v>45194</v>
      </c>
      <c r="B16797" s="63" t="s">
        <v>10909</v>
      </c>
      <c r="C16797" s="670" t="s">
        <v>8087</v>
      </c>
      <c r="D16797" s="907" t="s">
        <v>11183</v>
      </c>
      <c r="E16797" s="672">
        <v>9000</v>
      </c>
      <c r="F16797" s="58"/>
      <c r="G16797" s="58">
        <f t="shared" si="268"/>
        <v>-9000</v>
      </c>
      <c r="H16797" s="705" t="s">
        <v>10954</v>
      </c>
    </row>
    <row r="16798" spans="1:8" ht="15" x14ac:dyDescent="0.2">
      <c r="A16798" s="734">
        <v>45194</v>
      </c>
      <c r="B16798" s="63" t="s">
        <v>9356</v>
      </c>
      <c r="C16798" s="670" t="s">
        <v>8087</v>
      </c>
      <c r="D16798" s="907" t="s">
        <v>11183</v>
      </c>
      <c r="E16798" s="672">
        <v>9000</v>
      </c>
      <c r="F16798" s="58"/>
      <c r="G16798" s="58">
        <f t="shared" si="268"/>
        <v>-9000</v>
      </c>
      <c r="H16798" s="705" t="s">
        <v>10954</v>
      </c>
    </row>
    <row r="16799" spans="1:8" ht="15" x14ac:dyDescent="0.2">
      <c r="A16799" s="734">
        <v>45194</v>
      </c>
      <c r="B16799" s="63" t="s">
        <v>9356</v>
      </c>
      <c r="C16799" s="63" t="s">
        <v>10993</v>
      </c>
      <c r="D16799" s="183" t="s">
        <v>11185</v>
      </c>
      <c r="E16799" s="126">
        <v>850</v>
      </c>
      <c r="F16799" s="58"/>
      <c r="G16799" s="58">
        <f t="shared" si="268"/>
        <v>-850</v>
      </c>
      <c r="H16799" s="705" t="s">
        <v>10954</v>
      </c>
    </row>
    <row r="16800" spans="1:8" ht="15" x14ac:dyDescent="0.2">
      <c r="A16800" s="734">
        <v>45194</v>
      </c>
      <c r="B16800" s="63" t="s">
        <v>10576</v>
      </c>
      <c r="C16800" s="63" t="s">
        <v>10993</v>
      </c>
      <c r="D16800" s="183" t="s">
        <v>11186</v>
      </c>
      <c r="E16800" s="126">
        <v>1000</v>
      </c>
      <c r="F16800" s="58"/>
      <c r="G16800" s="58">
        <f t="shared" si="268"/>
        <v>-1000</v>
      </c>
      <c r="H16800" s="705" t="s">
        <v>10954</v>
      </c>
    </row>
    <row r="16801" spans="1:8" ht="15" x14ac:dyDescent="0.2">
      <c r="A16801" s="734">
        <v>45194</v>
      </c>
      <c r="B16801" s="63" t="s">
        <v>10576</v>
      </c>
      <c r="C16801" s="63" t="s">
        <v>5741</v>
      </c>
      <c r="D16801" s="183" t="s">
        <v>370</v>
      </c>
      <c r="E16801" s="126">
        <v>2000</v>
      </c>
      <c r="F16801" s="58"/>
      <c r="G16801" s="58">
        <f t="shared" si="268"/>
        <v>-2000</v>
      </c>
      <c r="H16801" s="705" t="s">
        <v>10954</v>
      </c>
    </row>
    <row r="16802" spans="1:8" ht="15" x14ac:dyDescent="0.2">
      <c r="A16802" s="734">
        <v>45195</v>
      </c>
      <c r="B16802" s="63" t="s">
        <v>10379</v>
      </c>
      <c r="C16802" s="63" t="s">
        <v>6476</v>
      </c>
      <c r="D16802" s="183" t="s">
        <v>1157</v>
      </c>
      <c r="E16802" s="126">
        <v>30000</v>
      </c>
      <c r="F16802" s="58"/>
      <c r="G16802" s="58">
        <f t="shared" si="268"/>
        <v>-30000</v>
      </c>
      <c r="H16802" s="705" t="s">
        <v>10954</v>
      </c>
    </row>
    <row r="16803" spans="1:8" ht="15" x14ac:dyDescent="0.2">
      <c r="A16803" s="734">
        <v>45195</v>
      </c>
      <c r="B16803" s="63" t="s">
        <v>10908</v>
      </c>
      <c r="C16803" s="63" t="s">
        <v>10993</v>
      </c>
      <c r="D16803" s="183" t="s">
        <v>11187</v>
      </c>
      <c r="E16803" s="126">
        <v>46590</v>
      </c>
      <c r="F16803" s="58"/>
      <c r="G16803" s="58">
        <f t="shared" si="268"/>
        <v>-46590</v>
      </c>
      <c r="H16803" s="705" t="s">
        <v>10954</v>
      </c>
    </row>
    <row r="16804" spans="1:8" ht="15" x14ac:dyDescent="0.2">
      <c r="A16804" s="734">
        <v>45195</v>
      </c>
      <c r="B16804" s="63" t="s">
        <v>103</v>
      </c>
      <c r="C16804" s="63" t="s">
        <v>8816</v>
      </c>
      <c r="D16804" s="183" t="s">
        <v>11188</v>
      </c>
      <c r="E16804" s="126">
        <v>21820</v>
      </c>
      <c r="F16804" s="58"/>
      <c r="G16804" s="58">
        <f t="shared" si="268"/>
        <v>-21820</v>
      </c>
      <c r="H16804" s="705" t="s">
        <v>10954</v>
      </c>
    </row>
    <row r="16805" spans="1:8" ht="15" x14ac:dyDescent="0.2">
      <c r="A16805" s="734">
        <v>45195</v>
      </c>
      <c r="B16805" s="63" t="s">
        <v>10908</v>
      </c>
      <c r="C16805" s="63" t="s">
        <v>5741</v>
      </c>
      <c r="D16805" s="183" t="s">
        <v>370</v>
      </c>
      <c r="E16805" s="126">
        <v>900</v>
      </c>
      <c r="F16805" s="58"/>
      <c r="G16805" s="58">
        <f t="shared" si="268"/>
        <v>-900</v>
      </c>
      <c r="H16805" s="705" t="s">
        <v>10954</v>
      </c>
    </row>
    <row r="16806" spans="1:8" ht="15" x14ac:dyDescent="0.2">
      <c r="A16806" s="734">
        <v>45195</v>
      </c>
      <c r="B16806" s="63" t="s">
        <v>10908</v>
      </c>
      <c r="C16806" s="63" t="s">
        <v>5741</v>
      </c>
      <c r="D16806" s="183" t="s">
        <v>10337</v>
      </c>
      <c r="E16806" s="126">
        <v>150</v>
      </c>
      <c r="F16806" s="58"/>
      <c r="G16806" s="58">
        <f t="shared" si="268"/>
        <v>-150</v>
      </c>
      <c r="H16806" s="705" t="s">
        <v>10954</v>
      </c>
    </row>
    <row r="16807" spans="1:8" ht="15" x14ac:dyDescent="0.2">
      <c r="A16807" s="734">
        <v>45195</v>
      </c>
      <c r="B16807" s="63" t="s">
        <v>103</v>
      </c>
      <c r="C16807" s="63" t="s">
        <v>5741</v>
      </c>
      <c r="D16807" s="183" t="s">
        <v>11189</v>
      </c>
      <c r="E16807" s="126">
        <v>530</v>
      </c>
      <c r="F16807" s="58"/>
      <c r="G16807" s="58">
        <f t="shared" si="268"/>
        <v>-530</v>
      </c>
      <c r="H16807" s="705" t="s">
        <v>10954</v>
      </c>
    </row>
    <row r="16808" spans="1:8" ht="15" x14ac:dyDescent="0.2">
      <c r="A16808" s="734">
        <v>45195</v>
      </c>
      <c r="B16808" s="63" t="s">
        <v>10232</v>
      </c>
      <c r="C16808" s="551" t="s">
        <v>10993</v>
      </c>
      <c r="D16808" s="740" t="s">
        <v>11230</v>
      </c>
      <c r="E16808" s="552">
        <v>8000</v>
      </c>
      <c r="F16808" s="58"/>
      <c r="G16808" s="58">
        <f t="shared" si="268"/>
        <v>-8000</v>
      </c>
      <c r="H16808" s="705" t="s">
        <v>10954</v>
      </c>
    </row>
    <row r="16809" spans="1:8" ht="15" x14ac:dyDescent="0.2">
      <c r="A16809" s="734">
        <v>45195</v>
      </c>
      <c r="B16809" s="63" t="s">
        <v>10909</v>
      </c>
      <c r="C16809" s="551" t="s">
        <v>10993</v>
      </c>
      <c r="D16809" s="740" t="s">
        <v>11230</v>
      </c>
      <c r="E16809" s="552">
        <v>8000</v>
      </c>
      <c r="F16809" s="58"/>
      <c r="G16809" s="58">
        <f t="shared" si="268"/>
        <v>-8000</v>
      </c>
      <c r="H16809" s="705" t="s">
        <v>10954</v>
      </c>
    </row>
    <row r="16810" spans="1:8" ht="15" x14ac:dyDescent="0.2">
      <c r="A16810" s="734">
        <v>45195</v>
      </c>
      <c r="B16810" s="63" t="s">
        <v>9356</v>
      </c>
      <c r="C16810" s="551" t="s">
        <v>10993</v>
      </c>
      <c r="D16810" s="740" t="s">
        <v>11230</v>
      </c>
      <c r="E16810" s="552">
        <v>8000</v>
      </c>
      <c r="F16810" s="58"/>
      <c r="G16810" s="58">
        <f t="shared" si="268"/>
        <v>-8000</v>
      </c>
      <c r="H16810" s="705" t="s">
        <v>10954</v>
      </c>
    </row>
    <row r="16811" spans="1:8" ht="15" x14ac:dyDescent="0.2">
      <c r="A16811" s="734">
        <v>45195</v>
      </c>
      <c r="B16811" s="63" t="s">
        <v>10232</v>
      </c>
      <c r="C16811" s="670" t="s">
        <v>10993</v>
      </c>
      <c r="D16811" s="907" t="s">
        <v>11231</v>
      </c>
      <c r="E16811" s="672">
        <v>8784</v>
      </c>
      <c r="F16811" s="58"/>
      <c r="G16811" s="58">
        <f t="shared" si="268"/>
        <v>-8784</v>
      </c>
      <c r="H16811" s="705" t="s">
        <v>10954</v>
      </c>
    </row>
    <row r="16812" spans="1:8" ht="15" x14ac:dyDescent="0.2">
      <c r="A16812" s="734">
        <v>45195</v>
      </c>
      <c r="B16812" s="63" t="s">
        <v>10909</v>
      </c>
      <c r="C16812" s="670" t="s">
        <v>10993</v>
      </c>
      <c r="D16812" s="907" t="s">
        <v>11231</v>
      </c>
      <c r="E16812" s="672">
        <v>8784</v>
      </c>
      <c r="F16812" s="58"/>
      <c r="G16812" s="58">
        <f t="shared" si="268"/>
        <v>-8784</v>
      </c>
      <c r="H16812" s="705" t="s">
        <v>10954</v>
      </c>
    </row>
    <row r="16813" spans="1:8" ht="15" x14ac:dyDescent="0.2">
      <c r="A16813" s="734">
        <v>45195</v>
      </c>
      <c r="B16813" s="63" t="s">
        <v>9356</v>
      </c>
      <c r="C16813" s="670" t="s">
        <v>10993</v>
      </c>
      <c r="D16813" s="907" t="s">
        <v>11231</v>
      </c>
      <c r="E16813" s="672">
        <v>8784</v>
      </c>
      <c r="F16813" s="58"/>
      <c r="G16813" s="58">
        <f t="shared" si="268"/>
        <v>-8784</v>
      </c>
      <c r="H16813" s="705" t="s">
        <v>10954</v>
      </c>
    </row>
    <row r="16814" spans="1:8" ht="15" x14ac:dyDescent="0.2">
      <c r="A16814" s="734">
        <v>45195</v>
      </c>
      <c r="B16814" s="63" t="s">
        <v>10909</v>
      </c>
      <c r="C16814" s="63" t="s">
        <v>10993</v>
      </c>
      <c r="D16814" s="183" t="s">
        <v>11190</v>
      </c>
      <c r="E16814" s="126">
        <v>11400</v>
      </c>
      <c r="F16814" s="58"/>
      <c r="G16814" s="58">
        <f t="shared" si="268"/>
        <v>-11400</v>
      </c>
      <c r="H16814" s="705" t="s">
        <v>10954</v>
      </c>
    </row>
    <row r="16815" spans="1:8" ht="15" x14ac:dyDescent="0.2">
      <c r="A16815" s="734">
        <v>45195</v>
      </c>
      <c r="B16815" s="63" t="s">
        <v>9769</v>
      </c>
      <c r="C16815" s="63" t="s">
        <v>11099</v>
      </c>
      <c r="D16815" s="183" t="s">
        <v>11191</v>
      </c>
      <c r="E16815" s="126">
        <v>15000</v>
      </c>
      <c r="F16815" s="58"/>
      <c r="G16815" s="58">
        <f t="shared" si="268"/>
        <v>-15000</v>
      </c>
      <c r="H16815" s="705" t="s">
        <v>10954</v>
      </c>
    </row>
    <row r="16816" spans="1:8" ht="15" x14ac:dyDescent="0.2">
      <c r="A16816" s="734">
        <v>45195</v>
      </c>
      <c r="B16816" s="63" t="s">
        <v>25</v>
      </c>
      <c r="C16816" s="63" t="s">
        <v>8150</v>
      </c>
      <c r="D16816" s="183" t="s">
        <v>6310</v>
      </c>
      <c r="E16816" s="126">
        <v>210</v>
      </c>
      <c r="F16816" s="58"/>
      <c r="G16816" s="58">
        <f t="shared" si="268"/>
        <v>-210</v>
      </c>
      <c r="H16816" s="705" t="s">
        <v>10954</v>
      </c>
    </row>
    <row r="16817" spans="1:8" ht="15" x14ac:dyDescent="0.2">
      <c r="A16817" s="734">
        <v>45195</v>
      </c>
      <c r="B16817" s="63" t="s">
        <v>103</v>
      </c>
      <c r="C16817" s="63" t="s">
        <v>5341</v>
      </c>
      <c r="D16817" s="183" t="s">
        <v>11192</v>
      </c>
      <c r="E16817" s="126">
        <v>7500</v>
      </c>
      <c r="F16817" s="58"/>
      <c r="G16817" s="58">
        <f t="shared" si="268"/>
        <v>-7500</v>
      </c>
      <c r="H16817" s="705" t="s">
        <v>10954</v>
      </c>
    </row>
    <row r="16818" spans="1:8" ht="15" x14ac:dyDescent="0.2">
      <c r="A16818" s="734">
        <v>45195</v>
      </c>
      <c r="B16818" s="63" t="s">
        <v>103</v>
      </c>
      <c r="C16818" s="63" t="s">
        <v>103</v>
      </c>
      <c r="D16818" s="183" t="s">
        <v>10211</v>
      </c>
      <c r="E16818" s="126">
        <v>3500</v>
      </c>
      <c r="F16818" s="58"/>
      <c r="G16818" s="58">
        <f t="shared" si="268"/>
        <v>-3500</v>
      </c>
      <c r="H16818" s="705" t="s">
        <v>10954</v>
      </c>
    </row>
    <row r="16819" spans="1:8" ht="15" x14ac:dyDescent="0.2">
      <c r="A16819" s="734">
        <v>45195</v>
      </c>
      <c r="B16819" s="63" t="s">
        <v>10908</v>
      </c>
      <c r="C16819" s="63" t="s">
        <v>10993</v>
      </c>
      <c r="D16819" s="183" t="s">
        <v>11193</v>
      </c>
      <c r="E16819" s="126">
        <v>68500</v>
      </c>
      <c r="F16819" s="58"/>
      <c r="G16819" s="58">
        <f t="shared" si="268"/>
        <v>-68500</v>
      </c>
      <c r="H16819" s="705" t="s">
        <v>10954</v>
      </c>
    </row>
    <row r="16820" spans="1:8" ht="15" x14ac:dyDescent="0.2">
      <c r="A16820" s="734">
        <v>45195</v>
      </c>
      <c r="B16820" s="63" t="s">
        <v>10908</v>
      </c>
      <c r="C16820" s="63" t="s">
        <v>5741</v>
      </c>
      <c r="D16820" s="183" t="s">
        <v>370</v>
      </c>
      <c r="E16820" s="126">
        <v>1700</v>
      </c>
      <c r="F16820" s="58"/>
      <c r="G16820" s="58">
        <f t="shared" si="268"/>
        <v>-1700</v>
      </c>
      <c r="H16820" s="705" t="s">
        <v>10954</v>
      </c>
    </row>
    <row r="16821" spans="1:8" ht="24" x14ac:dyDescent="0.2">
      <c r="A16821" s="734">
        <v>45195</v>
      </c>
      <c r="B16821" s="63" t="s">
        <v>11089</v>
      </c>
      <c r="C16821" s="63" t="s">
        <v>6784</v>
      </c>
      <c r="D16821" s="183" t="s">
        <v>11194</v>
      </c>
      <c r="E16821" s="126">
        <v>10000</v>
      </c>
      <c r="F16821" s="58"/>
      <c r="G16821" s="58">
        <f t="shared" si="268"/>
        <v>-10000</v>
      </c>
      <c r="H16821" s="705" t="s">
        <v>10954</v>
      </c>
    </row>
    <row r="16822" spans="1:8" ht="15" x14ac:dyDescent="0.2">
      <c r="A16822" s="734">
        <v>45195</v>
      </c>
      <c r="B16822" s="63" t="s">
        <v>9769</v>
      </c>
      <c r="C16822" s="63" t="s">
        <v>3446</v>
      </c>
      <c r="D16822" s="183" t="s">
        <v>11195</v>
      </c>
      <c r="E16822" s="126">
        <v>10000</v>
      </c>
      <c r="F16822" s="58"/>
      <c r="G16822" s="58">
        <f t="shared" si="268"/>
        <v>-10000</v>
      </c>
      <c r="H16822" s="705" t="s">
        <v>10954</v>
      </c>
    </row>
    <row r="16823" spans="1:8" ht="15" x14ac:dyDescent="0.2">
      <c r="A16823" s="734">
        <v>45195</v>
      </c>
      <c r="B16823" s="63" t="s">
        <v>10232</v>
      </c>
      <c r="C16823" s="63" t="s">
        <v>5741</v>
      </c>
      <c r="D16823" s="183" t="s">
        <v>734</v>
      </c>
      <c r="E16823" s="126">
        <v>1600</v>
      </c>
      <c r="F16823" s="58"/>
      <c r="G16823" s="58">
        <f t="shared" si="268"/>
        <v>-1600</v>
      </c>
      <c r="H16823" s="705" t="s">
        <v>10954</v>
      </c>
    </row>
    <row r="16824" spans="1:8" ht="15" x14ac:dyDescent="0.2">
      <c r="A16824" s="734">
        <v>45195</v>
      </c>
      <c r="B16824" s="63" t="s">
        <v>10576</v>
      </c>
      <c r="C16824" s="63" t="s">
        <v>5741</v>
      </c>
      <c r="D16824" s="183" t="s">
        <v>734</v>
      </c>
      <c r="E16824" s="126">
        <v>1600</v>
      </c>
      <c r="F16824" s="58"/>
      <c r="G16824" s="58">
        <f t="shared" si="268"/>
        <v>-1600</v>
      </c>
      <c r="H16824" s="705" t="s">
        <v>10954</v>
      </c>
    </row>
    <row r="16825" spans="1:8" ht="15" x14ac:dyDescent="0.2">
      <c r="A16825" s="734">
        <v>45195</v>
      </c>
      <c r="B16825" s="63" t="s">
        <v>10909</v>
      </c>
      <c r="C16825" s="63" t="s">
        <v>5741</v>
      </c>
      <c r="D16825" s="183" t="s">
        <v>734</v>
      </c>
      <c r="E16825" s="126">
        <v>1600</v>
      </c>
      <c r="F16825" s="58"/>
      <c r="G16825" s="58">
        <f t="shared" si="268"/>
        <v>-1600</v>
      </c>
      <c r="H16825" s="705" t="s">
        <v>10954</v>
      </c>
    </row>
    <row r="16826" spans="1:8" ht="15" x14ac:dyDescent="0.2">
      <c r="A16826" s="734">
        <v>45195</v>
      </c>
      <c r="B16826" s="63" t="s">
        <v>9832</v>
      </c>
      <c r="C16826" s="63" t="s">
        <v>794</v>
      </c>
      <c r="D16826" s="183" t="s">
        <v>11011</v>
      </c>
      <c r="E16826" s="126">
        <v>25000</v>
      </c>
      <c r="F16826" s="58"/>
      <c r="G16826" s="126">
        <f t="shared" si="268"/>
        <v>-25000</v>
      </c>
      <c r="H16826" s="705" t="s">
        <v>10954</v>
      </c>
    </row>
    <row r="16827" spans="1:8" ht="15" x14ac:dyDescent="0.2">
      <c r="A16827" s="734">
        <v>45195</v>
      </c>
      <c r="B16827" s="63" t="s">
        <v>9986</v>
      </c>
      <c r="C16827" s="63" t="s">
        <v>794</v>
      </c>
      <c r="D16827" s="183" t="s">
        <v>11011</v>
      </c>
      <c r="E16827" s="126">
        <v>25000</v>
      </c>
      <c r="F16827" s="58"/>
      <c r="G16827" s="126">
        <f t="shared" si="268"/>
        <v>-25000</v>
      </c>
      <c r="H16827" s="705" t="s">
        <v>10954</v>
      </c>
    </row>
    <row r="16828" spans="1:8" ht="15" x14ac:dyDescent="0.2">
      <c r="A16828" s="734">
        <v>45195</v>
      </c>
      <c r="B16828" s="63" t="s">
        <v>10232</v>
      </c>
      <c r="C16828" s="63" t="s">
        <v>794</v>
      </c>
      <c r="D16828" s="183" t="s">
        <v>11012</v>
      </c>
      <c r="E16828" s="126">
        <v>25000</v>
      </c>
      <c r="F16828" s="58"/>
      <c r="G16828" s="126">
        <f t="shared" si="268"/>
        <v>-25000</v>
      </c>
      <c r="H16828" s="705" t="s">
        <v>10954</v>
      </c>
    </row>
    <row r="16829" spans="1:8" ht="15" x14ac:dyDescent="0.2">
      <c r="A16829" s="734">
        <v>45195</v>
      </c>
      <c r="B16829" s="63" t="s">
        <v>10576</v>
      </c>
      <c r="C16829" s="63" t="s">
        <v>794</v>
      </c>
      <c r="D16829" s="183" t="s">
        <v>11012</v>
      </c>
      <c r="E16829" s="126">
        <v>25000</v>
      </c>
      <c r="F16829" s="58"/>
      <c r="G16829" s="126">
        <f t="shared" si="268"/>
        <v>-25000</v>
      </c>
      <c r="H16829" s="705" t="s">
        <v>10954</v>
      </c>
    </row>
    <row r="16830" spans="1:8" ht="15" x14ac:dyDescent="0.2">
      <c r="A16830" s="734">
        <v>45195</v>
      </c>
      <c r="B16830" s="63" t="s">
        <v>25</v>
      </c>
      <c r="C16830" s="63" t="s">
        <v>794</v>
      </c>
      <c r="D16830" s="183" t="s">
        <v>11118</v>
      </c>
      <c r="E16830" s="126">
        <v>105000</v>
      </c>
      <c r="F16830" s="58"/>
      <c r="G16830" s="126">
        <f t="shared" si="268"/>
        <v>-105000</v>
      </c>
      <c r="H16830" s="705" t="s">
        <v>10954</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x14ac:dyDescent="0.2">
      <c r="A16832" s="734">
        <v>45195</v>
      </c>
      <c r="B16832" s="41" t="s">
        <v>103</v>
      </c>
      <c r="C16832" s="63" t="s">
        <v>794</v>
      </c>
      <c r="D16832" s="791" t="s">
        <v>11280</v>
      </c>
      <c r="E16832" s="58">
        <v>22000</v>
      </c>
      <c r="F16832" s="58"/>
      <c r="G16832" s="126">
        <f t="shared" si="269"/>
        <v>-22000</v>
      </c>
      <c r="H16832" s="705" t="s">
        <v>10954</v>
      </c>
    </row>
    <row r="16833" spans="1:8" ht="15" x14ac:dyDescent="0.2">
      <c r="A16833" s="734">
        <v>45195</v>
      </c>
      <c r="B16833" s="41" t="s">
        <v>10023</v>
      </c>
      <c r="C16833" s="63" t="s">
        <v>794</v>
      </c>
      <c r="D16833" s="791" t="s">
        <v>11281</v>
      </c>
      <c r="E16833" s="58">
        <v>207637.5</v>
      </c>
      <c r="F16833" s="58"/>
      <c r="G16833" s="126">
        <f t="shared" si="269"/>
        <v>-207637.5</v>
      </c>
      <c r="H16833" s="705" t="s">
        <v>10954</v>
      </c>
    </row>
    <row r="16834" spans="1:8" ht="15" x14ac:dyDescent="0.2">
      <c r="A16834" s="734">
        <v>45195</v>
      </c>
      <c r="B16834" s="41" t="s">
        <v>37</v>
      </c>
      <c r="C16834" s="63" t="s">
        <v>794</v>
      </c>
      <c r="D16834" s="791" t="s">
        <v>182</v>
      </c>
      <c r="E16834" s="58">
        <v>127466.66666666666</v>
      </c>
      <c r="F16834" s="58"/>
      <c r="G16834" s="126">
        <f t="shared" si="269"/>
        <v>-127466.66666666666</v>
      </c>
      <c r="H16834" s="705" t="s">
        <v>10954</v>
      </c>
    </row>
    <row r="16835" spans="1:8" ht="15"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x14ac:dyDescent="0.2">
      <c r="A16837" s="734">
        <v>45195</v>
      </c>
      <c r="B16837" s="41" t="s">
        <v>10232</v>
      </c>
      <c r="C16837" s="63" t="s">
        <v>794</v>
      </c>
      <c r="D16837" s="791" t="s">
        <v>11284</v>
      </c>
      <c r="E16837" s="58">
        <v>45000</v>
      </c>
      <c r="F16837" s="58"/>
      <c r="G16837" s="126">
        <f t="shared" si="269"/>
        <v>-45000</v>
      </c>
      <c r="H16837" s="705" t="s">
        <v>10954</v>
      </c>
    </row>
    <row r="16838" spans="1:8" ht="15" x14ac:dyDescent="0.2">
      <c r="A16838" s="734">
        <v>45195</v>
      </c>
      <c r="B16838" s="41" t="s">
        <v>3946</v>
      </c>
      <c r="C16838" s="63" t="s">
        <v>794</v>
      </c>
      <c r="D16838" s="791" t="s">
        <v>11293</v>
      </c>
      <c r="E16838" s="58">
        <v>151879</v>
      </c>
      <c r="F16838" s="58"/>
      <c r="G16838" s="126">
        <f t="shared" si="269"/>
        <v>-151879</v>
      </c>
      <c r="H16838" s="705" t="s">
        <v>10954</v>
      </c>
    </row>
    <row r="16839" spans="1:8" ht="15" x14ac:dyDescent="0.2">
      <c r="A16839" s="734">
        <v>45195</v>
      </c>
      <c r="B16839" s="41" t="s">
        <v>103</v>
      </c>
      <c r="C16839" s="63" t="s">
        <v>794</v>
      </c>
      <c r="D16839" s="791" t="s">
        <v>10137</v>
      </c>
      <c r="E16839" s="58">
        <v>208000</v>
      </c>
      <c r="F16839" s="58"/>
      <c r="G16839" s="126">
        <f t="shared" si="269"/>
        <v>-208000</v>
      </c>
      <c r="H16839" s="705" t="s">
        <v>10954</v>
      </c>
    </row>
    <row r="16840" spans="1:8" ht="15" x14ac:dyDescent="0.2">
      <c r="A16840" s="734">
        <v>45195</v>
      </c>
      <c r="B16840" s="41" t="s">
        <v>3945</v>
      </c>
      <c r="C16840" s="63" t="s">
        <v>794</v>
      </c>
      <c r="D16840" s="791" t="s">
        <v>11295</v>
      </c>
      <c r="E16840" s="58">
        <v>126700</v>
      </c>
      <c r="F16840" s="58"/>
      <c r="G16840" s="126">
        <f t="shared" si="269"/>
        <v>-126700</v>
      </c>
      <c r="H16840" s="705" t="s">
        <v>10954</v>
      </c>
    </row>
    <row r="16841" spans="1:8" ht="15" x14ac:dyDescent="0.2">
      <c r="A16841" s="734">
        <v>45195</v>
      </c>
      <c r="B16841" s="41" t="s">
        <v>10576</v>
      </c>
      <c r="C16841" s="63" t="s">
        <v>794</v>
      </c>
      <c r="D16841" s="791" t="s">
        <v>11296</v>
      </c>
      <c r="E16841" s="58">
        <v>45000</v>
      </c>
      <c r="F16841" s="58"/>
      <c r="G16841" s="126">
        <f t="shared" si="269"/>
        <v>-45000</v>
      </c>
      <c r="H16841" s="705" t="s">
        <v>10954</v>
      </c>
    </row>
    <row r="16842" spans="1:8" ht="15" customHeight="1" x14ac:dyDescent="0.2">
      <c r="A16842" s="734">
        <v>45195</v>
      </c>
      <c r="B16842" s="41" t="s">
        <v>10232</v>
      </c>
      <c r="C16842" s="63" t="s">
        <v>794</v>
      </c>
      <c r="D16842" s="791" t="s">
        <v>11297</v>
      </c>
      <c r="E16842" s="58">
        <v>76670</v>
      </c>
      <c r="F16842" s="58"/>
      <c r="G16842" s="126">
        <f t="shared" si="269"/>
        <v>-76670</v>
      </c>
      <c r="H16842" s="705" t="s">
        <v>10954</v>
      </c>
    </row>
    <row r="16843" spans="1:8" ht="15" x14ac:dyDescent="0.2">
      <c r="A16843" s="734">
        <v>45195</v>
      </c>
      <c r="B16843" s="41" t="s">
        <v>10296</v>
      </c>
      <c r="C16843" s="63" t="s">
        <v>794</v>
      </c>
      <c r="D16843" s="791" t="s">
        <v>10749</v>
      </c>
      <c r="E16843" s="58">
        <v>66710</v>
      </c>
      <c r="F16843" s="58"/>
      <c r="G16843" s="126">
        <f t="shared" si="269"/>
        <v>-66710</v>
      </c>
      <c r="H16843" s="705" t="s">
        <v>10954</v>
      </c>
    </row>
    <row r="16844" spans="1:8" ht="15" x14ac:dyDescent="0.2">
      <c r="A16844" s="734">
        <v>45195</v>
      </c>
      <c r="B16844" s="41" t="s">
        <v>9409</v>
      </c>
      <c r="C16844" s="63" t="s">
        <v>794</v>
      </c>
      <c r="D16844" s="791" t="s">
        <v>11314</v>
      </c>
      <c r="E16844" s="58">
        <v>6230</v>
      </c>
      <c r="F16844" s="58"/>
      <c r="G16844" s="126">
        <f t="shared" si="269"/>
        <v>-6230</v>
      </c>
      <c r="H16844" s="705" t="s">
        <v>10954</v>
      </c>
    </row>
    <row r="16845" spans="1:8" ht="15" x14ac:dyDescent="0.2">
      <c r="A16845" s="734">
        <v>45195</v>
      </c>
      <c r="B16845" s="41" t="s">
        <v>11026</v>
      </c>
      <c r="C16845" s="63" t="s">
        <v>794</v>
      </c>
      <c r="D16845" s="791" t="s">
        <v>11036</v>
      </c>
      <c r="E16845" s="58">
        <v>26350</v>
      </c>
      <c r="F16845" s="58"/>
      <c r="G16845" s="126">
        <f t="shared" si="269"/>
        <v>-26350</v>
      </c>
      <c r="H16845" s="705" t="s">
        <v>10954</v>
      </c>
    </row>
    <row r="16846" spans="1:8" ht="15" x14ac:dyDescent="0.2">
      <c r="A16846" s="734">
        <v>45195</v>
      </c>
      <c r="B16846" s="41" t="s">
        <v>10576</v>
      </c>
      <c r="C16846" s="63" t="s">
        <v>2503</v>
      </c>
      <c r="D16846" s="791" t="s">
        <v>11365</v>
      </c>
      <c r="E16846" s="58">
        <v>24000</v>
      </c>
      <c r="F16846" s="58"/>
      <c r="G16846" s="126">
        <f t="shared" si="269"/>
        <v>-24000</v>
      </c>
      <c r="H16846" s="705" t="s">
        <v>10954</v>
      </c>
    </row>
    <row r="16847" spans="1:8" ht="15" x14ac:dyDescent="0.2">
      <c r="A16847" s="734">
        <v>45195</v>
      </c>
      <c r="B16847" s="41" t="s">
        <v>11093</v>
      </c>
      <c r="C16847" s="63" t="s">
        <v>794</v>
      </c>
      <c r="D16847" s="791" t="s">
        <v>11464</v>
      </c>
      <c r="E16847" s="58">
        <v>32000</v>
      </c>
      <c r="F16847" s="58"/>
      <c r="G16847" s="126">
        <f t="shared" si="269"/>
        <v>-32000</v>
      </c>
      <c r="H16847" s="705" t="s">
        <v>10954</v>
      </c>
    </row>
    <row r="16848" spans="1:8" ht="15" x14ac:dyDescent="0.2">
      <c r="A16848" s="734">
        <v>45195</v>
      </c>
      <c r="B16848" s="63" t="s">
        <v>103</v>
      </c>
      <c r="C16848" s="63" t="s">
        <v>2996</v>
      </c>
      <c r="D16848" s="183" t="s">
        <v>370</v>
      </c>
      <c r="E16848" s="126">
        <v>5360</v>
      </c>
      <c r="F16848" s="58"/>
      <c r="G16848" s="58">
        <f t="shared" si="269"/>
        <v>-5360</v>
      </c>
      <c r="H16848" s="705" t="s">
        <v>10954</v>
      </c>
    </row>
    <row r="16849" spans="1:8" ht="15" x14ac:dyDescent="0.2">
      <c r="A16849" s="734">
        <v>45195</v>
      </c>
      <c r="B16849" s="63" t="s">
        <v>103</v>
      </c>
      <c r="C16849" s="63" t="s">
        <v>8150</v>
      </c>
      <c r="D16849" s="183" t="s">
        <v>6337</v>
      </c>
      <c r="E16849" s="126">
        <v>36259</v>
      </c>
      <c r="F16849" s="58"/>
      <c r="G16849" s="58">
        <f t="shared" si="269"/>
        <v>-36259</v>
      </c>
      <c r="H16849" s="705" t="s">
        <v>10954</v>
      </c>
    </row>
    <row r="16850" spans="1:8" ht="15" customHeight="1" x14ac:dyDescent="0.2">
      <c r="A16850" s="734">
        <v>45195</v>
      </c>
      <c r="B16850" s="63" t="s">
        <v>25</v>
      </c>
      <c r="C16850" s="63" t="s">
        <v>8150</v>
      </c>
      <c r="D16850" s="183" t="s">
        <v>6337</v>
      </c>
      <c r="E16850" s="126">
        <v>16436</v>
      </c>
      <c r="F16850" s="58"/>
      <c r="G16850" s="58">
        <f t="shared" si="269"/>
        <v>-16436</v>
      </c>
      <c r="H16850" s="705" t="s">
        <v>10954</v>
      </c>
    </row>
    <row r="16851" spans="1:8" ht="15" x14ac:dyDescent="0.2">
      <c r="A16851" s="734">
        <v>45195</v>
      </c>
      <c r="B16851" s="63" t="s">
        <v>25</v>
      </c>
      <c r="C16851" s="63" t="s">
        <v>8150</v>
      </c>
      <c r="D16851" s="183" t="s">
        <v>6968</v>
      </c>
      <c r="E16851" s="126">
        <v>46501</v>
      </c>
      <c r="F16851" s="58"/>
      <c r="G16851" s="58">
        <f t="shared" si="269"/>
        <v>-46501</v>
      </c>
      <c r="H16851" s="705" t="s">
        <v>10954</v>
      </c>
    </row>
    <row r="16852" spans="1:8" ht="15" x14ac:dyDescent="0.2">
      <c r="A16852" s="734">
        <v>45195</v>
      </c>
      <c r="B16852" s="63" t="s">
        <v>10151</v>
      </c>
      <c r="C16852" s="650" t="s">
        <v>8394</v>
      </c>
      <c r="D16852" s="906" t="s">
        <v>11224</v>
      </c>
      <c r="E16852" s="651">
        <v>158496</v>
      </c>
      <c r="F16852" s="58"/>
      <c r="G16852" s="58">
        <f t="shared" si="269"/>
        <v>-158496</v>
      </c>
      <c r="H16852" s="705" t="s">
        <v>10954</v>
      </c>
    </row>
    <row r="16853" spans="1:8" ht="15" x14ac:dyDescent="0.2">
      <c r="A16853" s="734">
        <v>45195</v>
      </c>
      <c r="B16853" s="63" t="s">
        <v>10571</v>
      </c>
      <c r="C16853" s="650" t="s">
        <v>8394</v>
      </c>
      <c r="D16853" s="906" t="s">
        <v>11224</v>
      </c>
      <c r="E16853" s="651">
        <v>11574</v>
      </c>
      <c r="F16853" s="58"/>
      <c r="G16853" s="58">
        <f t="shared" si="269"/>
        <v>-11574</v>
      </c>
      <c r="H16853" s="705" t="s">
        <v>10954</v>
      </c>
    </row>
    <row r="16854" spans="1:8" ht="15" x14ac:dyDescent="0.2">
      <c r="A16854" s="734">
        <v>45195</v>
      </c>
      <c r="B16854" s="63" t="s">
        <v>9356</v>
      </c>
      <c r="C16854" s="650" t="s">
        <v>8394</v>
      </c>
      <c r="D16854" s="906" t="s">
        <v>11224</v>
      </c>
      <c r="E16854" s="651">
        <v>120076</v>
      </c>
      <c r="F16854" s="58"/>
      <c r="G16854" s="58">
        <f t="shared" si="269"/>
        <v>-120076</v>
      </c>
      <c r="H16854" s="705" t="s">
        <v>10954</v>
      </c>
    </row>
    <row r="16855" spans="1:8" ht="15" x14ac:dyDescent="0.2">
      <c r="A16855" s="734">
        <v>45195</v>
      </c>
      <c r="B16855" s="63" t="s">
        <v>10379</v>
      </c>
      <c r="C16855" s="650" t="s">
        <v>8394</v>
      </c>
      <c r="D16855" s="906" t="s">
        <v>11224</v>
      </c>
      <c r="E16855" s="651">
        <v>209438</v>
      </c>
      <c r="F16855" s="58"/>
      <c r="G16855" s="58">
        <f t="shared" si="269"/>
        <v>-209438</v>
      </c>
      <c r="H16855" s="705" t="s">
        <v>10954</v>
      </c>
    </row>
    <row r="16856" spans="1:8" ht="15" x14ac:dyDescent="0.2">
      <c r="A16856" s="734">
        <v>45195</v>
      </c>
      <c r="B16856" s="63" t="s">
        <v>11075</v>
      </c>
      <c r="C16856" s="650" t="s">
        <v>8394</v>
      </c>
      <c r="D16856" s="906" t="s">
        <v>11224</v>
      </c>
      <c r="E16856" s="651">
        <v>203556</v>
      </c>
      <c r="F16856" s="58"/>
      <c r="G16856" s="58">
        <f t="shared" si="269"/>
        <v>-203556</v>
      </c>
      <c r="H16856" s="705" t="s">
        <v>10954</v>
      </c>
    </row>
    <row r="16857" spans="1:8" ht="15" x14ac:dyDescent="0.2">
      <c r="A16857" s="734">
        <v>45195</v>
      </c>
      <c r="B16857" s="63" t="s">
        <v>10576</v>
      </c>
      <c r="C16857" s="650" t="s">
        <v>8394</v>
      </c>
      <c r="D16857" s="906" t="s">
        <v>11224</v>
      </c>
      <c r="E16857" s="651">
        <v>296860</v>
      </c>
      <c r="F16857" s="58"/>
      <c r="G16857" s="58">
        <f t="shared" si="269"/>
        <v>-296860</v>
      </c>
      <c r="H16857" s="705" t="s">
        <v>10954</v>
      </c>
    </row>
    <row r="16858" spans="1:8" ht="15" customHeight="1" x14ac:dyDescent="0.2">
      <c r="A16858" s="734">
        <v>45195</v>
      </c>
      <c r="B16858" s="63" t="s">
        <v>10571</v>
      </c>
      <c r="C16858" s="670" t="s">
        <v>7467</v>
      </c>
      <c r="D16858" s="907" t="s">
        <v>11214</v>
      </c>
      <c r="E16858" s="672">
        <v>586928</v>
      </c>
      <c r="F16858" s="58"/>
      <c r="G16858" s="58">
        <f t="shared" si="269"/>
        <v>-586928</v>
      </c>
      <c r="H16858" s="705" t="s">
        <v>10954</v>
      </c>
    </row>
    <row r="16859" spans="1:8" ht="15" customHeight="1" x14ac:dyDescent="0.2">
      <c r="A16859" s="734">
        <v>45195</v>
      </c>
      <c r="B16859" s="63" t="s">
        <v>9661</v>
      </c>
      <c r="C16859" s="670" t="s">
        <v>7467</v>
      </c>
      <c r="D16859" s="907" t="s">
        <v>11214</v>
      </c>
      <c r="E16859" s="672">
        <v>130436</v>
      </c>
      <c r="F16859" s="58"/>
      <c r="G16859" s="58">
        <f t="shared" si="269"/>
        <v>-130436</v>
      </c>
      <c r="H16859" s="705" t="s">
        <v>10954</v>
      </c>
    </row>
    <row r="16860" spans="1:8" ht="15" x14ac:dyDescent="0.2">
      <c r="A16860" s="734">
        <v>45195</v>
      </c>
      <c r="B16860" s="63" t="s">
        <v>10296</v>
      </c>
      <c r="C16860" s="670" t="s">
        <v>7467</v>
      </c>
      <c r="D16860" s="907" t="s">
        <v>11214</v>
      </c>
      <c r="E16860" s="672">
        <v>82636</v>
      </c>
      <c r="F16860" s="58"/>
      <c r="G16860" s="58">
        <f t="shared" si="269"/>
        <v>-82636</v>
      </c>
      <c r="H16860" s="705" t="s">
        <v>10954</v>
      </c>
    </row>
    <row r="16861" spans="1:8" ht="19.5" customHeight="1" x14ac:dyDescent="0.2">
      <c r="A16861" s="734">
        <v>45195</v>
      </c>
      <c r="B16861" s="63" t="s">
        <v>10232</v>
      </c>
      <c r="C16861" s="551" t="s">
        <v>10993</v>
      </c>
      <c r="D16861" s="740" t="s">
        <v>11197</v>
      </c>
      <c r="E16861" s="552">
        <v>47817</v>
      </c>
      <c r="F16861" s="58"/>
      <c r="G16861" s="58">
        <f t="shared" si="269"/>
        <v>-47817</v>
      </c>
      <c r="H16861" s="705" t="s">
        <v>10954</v>
      </c>
    </row>
    <row r="16862" spans="1:8" ht="19.5" customHeight="1" x14ac:dyDescent="0.2">
      <c r="A16862" s="734">
        <v>45195</v>
      </c>
      <c r="B16862" s="63" t="s">
        <v>10909</v>
      </c>
      <c r="C16862" s="551" t="s">
        <v>10993</v>
      </c>
      <c r="D16862" s="740" t="s">
        <v>11197</v>
      </c>
      <c r="E16862" s="552">
        <v>47817</v>
      </c>
      <c r="F16862" s="58"/>
      <c r="G16862" s="58">
        <f t="shared" si="269"/>
        <v>-47817</v>
      </c>
      <c r="H16862" s="705" t="s">
        <v>10954</v>
      </c>
    </row>
    <row r="16863" spans="1:8" ht="19.5" customHeight="1" x14ac:dyDescent="0.2">
      <c r="A16863" s="734">
        <v>45195</v>
      </c>
      <c r="B16863" s="63" t="s">
        <v>10576</v>
      </c>
      <c r="C16863" s="551" t="s">
        <v>10993</v>
      </c>
      <c r="D16863" s="740" t="s">
        <v>11197</v>
      </c>
      <c r="E16863" s="552">
        <v>47817</v>
      </c>
      <c r="F16863" s="58"/>
      <c r="G16863" s="58">
        <f t="shared" si="269"/>
        <v>-47817</v>
      </c>
      <c r="H16863" s="705" t="s">
        <v>10954</v>
      </c>
    </row>
    <row r="16864" spans="1:8" ht="24" customHeight="1" x14ac:dyDescent="0.2">
      <c r="A16864" s="734">
        <v>45195</v>
      </c>
      <c r="B16864" s="63" t="s">
        <v>8868</v>
      </c>
      <c r="C16864" s="63" t="s">
        <v>10993</v>
      </c>
      <c r="D16864" s="183" t="s">
        <v>11196</v>
      </c>
      <c r="E16864" s="126">
        <v>37000</v>
      </c>
      <c r="F16864" s="58"/>
      <c r="G16864" s="58">
        <f t="shared" si="269"/>
        <v>-37000</v>
      </c>
      <c r="H16864" s="705" t="s">
        <v>10954</v>
      </c>
    </row>
    <row r="16865" spans="1:8" ht="15" x14ac:dyDescent="0.2">
      <c r="A16865" s="734">
        <v>45196</v>
      </c>
      <c r="B16865" s="63" t="s">
        <v>9769</v>
      </c>
      <c r="C16865" s="63" t="s">
        <v>10993</v>
      </c>
      <c r="D16865" s="183" t="s">
        <v>6942</v>
      </c>
      <c r="E16865" s="126">
        <v>20300</v>
      </c>
      <c r="F16865" s="58"/>
      <c r="G16865" s="58">
        <f t="shared" si="269"/>
        <v>-20300</v>
      </c>
      <c r="H16865" s="705" t="s">
        <v>10954</v>
      </c>
    </row>
    <row r="16866" spans="1:8" ht="15" x14ac:dyDescent="0.2">
      <c r="A16866" s="734">
        <v>45196</v>
      </c>
      <c r="B16866" s="63" t="s">
        <v>8657</v>
      </c>
      <c r="C16866" s="63" t="s">
        <v>5741</v>
      </c>
      <c r="D16866" s="183" t="s">
        <v>10337</v>
      </c>
      <c r="E16866" s="126">
        <v>250</v>
      </c>
      <c r="F16866" s="58"/>
      <c r="G16866" s="58">
        <f t="shared" si="269"/>
        <v>-250</v>
      </c>
      <c r="H16866" s="705" t="s">
        <v>10954</v>
      </c>
    </row>
    <row r="16867" spans="1:8" ht="15" x14ac:dyDescent="0.2">
      <c r="A16867" s="734">
        <v>45196</v>
      </c>
      <c r="B16867" s="63" t="s">
        <v>9356</v>
      </c>
      <c r="C16867" s="63" t="s">
        <v>10993</v>
      </c>
      <c r="D16867" s="183" t="s">
        <v>11215</v>
      </c>
      <c r="E16867" s="126">
        <v>10300</v>
      </c>
      <c r="F16867" s="58"/>
      <c r="G16867" s="58">
        <f t="shared" si="269"/>
        <v>-10300</v>
      </c>
      <c r="H16867" s="705" t="s">
        <v>10954</v>
      </c>
    </row>
    <row r="16868" spans="1:8" ht="15" x14ac:dyDescent="0.2">
      <c r="A16868" s="734">
        <v>45196</v>
      </c>
      <c r="B16868" s="63" t="s">
        <v>103</v>
      </c>
      <c r="C16868" s="63" t="s">
        <v>392</v>
      </c>
      <c r="D16868" s="183" t="s">
        <v>11216</v>
      </c>
      <c r="E16868" s="126">
        <v>8000</v>
      </c>
      <c r="F16868" s="58"/>
      <c r="G16868" s="58">
        <f t="shared" si="269"/>
        <v>-8000</v>
      </c>
      <c r="H16868" s="705" t="s">
        <v>10954</v>
      </c>
    </row>
    <row r="16869" spans="1:8" ht="15" x14ac:dyDescent="0.2">
      <c r="A16869" s="734">
        <v>45196</v>
      </c>
      <c r="B16869" s="63" t="s">
        <v>10576</v>
      </c>
      <c r="C16869" s="63" t="s">
        <v>5741</v>
      </c>
      <c r="D16869" s="183" t="s">
        <v>10337</v>
      </c>
      <c r="E16869" s="126">
        <v>210</v>
      </c>
      <c r="F16869" s="58"/>
      <c r="G16869" s="58">
        <f t="shared" si="269"/>
        <v>-210</v>
      </c>
      <c r="H16869" s="705" t="s">
        <v>10954</v>
      </c>
    </row>
    <row r="16870" spans="1:8" ht="15" x14ac:dyDescent="0.2">
      <c r="A16870" s="734">
        <v>45196</v>
      </c>
      <c r="B16870" s="63" t="s">
        <v>9409</v>
      </c>
      <c r="C16870" s="63" t="s">
        <v>103</v>
      </c>
      <c r="D16870" s="183" t="s">
        <v>10337</v>
      </c>
      <c r="E16870" s="126">
        <v>250</v>
      </c>
      <c r="F16870" s="58"/>
      <c r="G16870" s="58">
        <f t="shared" si="269"/>
        <v>-250</v>
      </c>
      <c r="H16870" s="705" t="s">
        <v>10954</v>
      </c>
    </row>
    <row r="16871" spans="1:8" ht="15" x14ac:dyDescent="0.2">
      <c r="A16871" s="734">
        <v>45196</v>
      </c>
      <c r="B16871" s="63" t="s">
        <v>10576</v>
      </c>
      <c r="C16871" s="63" t="s">
        <v>5741</v>
      </c>
      <c r="D16871" s="183" t="s">
        <v>10337</v>
      </c>
      <c r="E16871" s="126">
        <v>550</v>
      </c>
      <c r="F16871" s="58"/>
      <c r="G16871" s="58">
        <f t="shared" si="269"/>
        <v>-550</v>
      </c>
      <c r="H16871" s="705" t="s">
        <v>10954</v>
      </c>
    </row>
    <row r="16872" spans="1:8" ht="15" customHeight="1" x14ac:dyDescent="0.2">
      <c r="A16872" s="734">
        <v>45196</v>
      </c>
      <c r="B16872" s="63" t="s">
        <v>9769</v>
      </c>
      <c r="C16872" s="63" t="s">
        <v>10993</v>
      </c>
      <c r="D16872" s="183" t="s">
        <v>11217</v>
      </c>
      <c r="E16872" s="126">
        <v>10950</v>
      </c>
      <c r="F16872" s="58"/>
      <c r="G16872" s="58">
        <f t="shared" si="269"/>
        <v>-10950</v>
      </c>
      <c r="H16872" s="705" t="s">
        <v>10954</v>
      </c>
    </row>
    <row r="16873" spans="1:8" ht="15" customHeight="1" x14ac:dyDescent="0.2">
      <c r="A16873" s="734">
        <v>45197</v>
      </c>
      <c r="B16873" s="63" t="s">
        <v>11007</v>
      </c>
      <c r="C16873" s="63" t="s">
        <v>11218</v>
      </c>
      <c r="D16873" s="183" t="s">
        <v>11219</v>
      </c>
      <c r="E16873" s="126">
        <v>20000</v>
      </c>
      <c r="F16873" s="58"/>
      <c r="G16873" s="58">
        <f t="shared" si="269"/>
        <v>-20000</v>
      </c>
      <c r="H16873" s="705" t="s">
        <v>10954</v>
      </c>
    </row>
    <row r="16874" spans="1:8" ht="15" customHeight="1" x14ac:dyDescent="0.2">
      <c r="A16874" s="734">
        <v>45197</v>
      </c>
      <c r="B16874" s="63" t="s">
        <v>10571</v>
      </c>
      <c r="C16874" s="551" t="s">
        <v>7467</v>
      </c>
      <c r="D16874" s="740" t="s">
        <v>11257</v>
      </c>
      <c r="E16874" s="552">
        <v>32460</v>
      </c>
      <c r="F16874" s="58"/>
      <c r="G16874" s="58">
        <f t="shared" si="269"/>
        <v>-32460</v>
      </c>
      <c r="H16874" s="705" t="s">
        <v>10954</v>
      </c>
    </row>
    <row r="16875" spans="1:8" ht="15" customHeight="1" x14ac:dyDescent="0.2">
      <c r="A16875" s="734">
        <v>45197</v>
      </c>
      <c r="B16875" s="63" t="s">
        <v>10151</v>
      </c>
      <c r="C16875" s="551" t="s">
        <v>7467</v>
      </c>
      <c r="D16875" s="740" t="s">
        <v>11257</v>
      </c>
      <c r="E16875" s="552">
        <v>228360</v>
      </c>
      <c r="F16875" s="58"/>
      <c r="G16875" s="58">
        <f t="shared" si="269"/>
        <v>-228360</v>
      </c>
      <c r="H16875" s="705" t="s">
        <v>10954</v>
      </c>
    </row>
    <row r="16876" spans="1:8" ht="15" customHeight="1" x14ac:dyDescent="0.2">
      <c r="A16876" s="734">
        <v>45197</v>
      </c>
      <c r="B16876" s="63" t="s">
        <v>9986</v>
      </c>
      <c r="C16876" s="551" t="s">
        <v>7467</v>
      </c>
      <c r="D16876" s="740" t="s">
        <v>11257</v>
      </c>
      <c r="E16876" s="552">
        <v>35755</v>
      </c>
      <c r="F16876" s="58"/>
      <c r="G16876" s="58">
        <f t="shared" si="269"/>
        <v>-35755</v>
      </c>
      <c r="H16876" s="705" t="s">
        <v>10954</v>
      </c>
    </row>
    <row r="16877" spans="1:8" ht="15" customHeight="1" x14ac:dyDescent="0.2">
      <c r="A16877" s="734">
        <v>45197</v>
      </c>
      <c r="B16877" s="63" t="s">
        <v>11075</v>
      </c>
      <c r="C16877" s="551" t="s">
        <v>7467</v>
      </c>
      <c r="D16877" s="740" t="s">
        <v>11257</v>
      </c>
      <c r="E16877" s="552">
        <v>203425</v>
      </c>
      <c r="F16877" s="58"/>
      <c r="G16877" s="58">
        <f t="shared" si="269"/>
        <v>-203425</v>
      </c>
      <c r="H16877" s="705" t="s">
        <v>10954</v>
      </c>
    </row>
    <row r="16878" spans="1:8" ht="15" customHeight="1" x14ac:dyDescent="0.2">
      <c r="A16878" s="734">
        <v>45197</v>
      </c>
      <c r="B16878" s="63" t="s">
        <v>10296</v>
      </c>
      <c r="C16878" s="63" t="s">
        <v>10993</v>
      </c>
      <c r="D16878" s="183" t="s">
        <v>11220</v>
      </c>
      <c r="E16878" s="126">
        <v>3700</v>
      </c>
      <c r="F16878" s="58"/>
      <c r="G16878" s="58">
        <f t="shared" si="269"/>
        <v>-3700</v>
      </c>
      <c r="H16878" s="705" t="s">
        <v>10954</v>
      </c>
    </row>
    <row r="16879" spans="1:8" ht="15" x14ac:dyDescent="0.2">
      <c r="A16879" s="734">
        <v>45197</v>
      </c>
      <c r="B16879" s="63" t="s">
        <v>10232</v>
      </c>
      <c r="C16879" s="63" t="s">
        <v>10993</v>
      </c>
      <c r="D16879" s="183" t="s">
        <v>11221</v>
      </c>
      <c r="E16879" s="126">
        <v>5300</v>
      </c>
      <c r="F16879" s="58"/>
      <c r="G16879" s="58">
        <f t="shared" si="269"/>
        <v>-5300</v>
      </c>
      <c r="H16879" s="705" t="s">
        <v>10954</v>
      </c>
    </row>
    <row r="16880" spans="1:8" ht="15" x14ac:dyDescent="0.2">
      <c r="A16880" s="734">
        <v>45197</v>
      </c>
      <c r="B16880" s="63" t="s">
        <v>10232</v>
      </c>
      <c r="C16880" s="63" t="s">
        <v>10993</v>
      </c>
      <c r="D16880" s="183" t="s">
        <v>11222</v>
      </c>
      <c r="E16880" s="126">
        <v>1500</v>
      </c>
      <c r="F16880" s="58"/>
      <c r="G16880" s="58">
        <f t="shared" si="269"/>
        <v>-1500</v>
      </c>
      <c r="H16880" s="705" t="s">
        <v>10954</v>
      </c>
    </row>
    <row r="16881" spans="1:8" ht="15" x14ac:dyDescent="0.2">
      <c r="A16881" s="734">
        <v>45197</v>
      </c>
      <c r="B16881" s="63" t="s">
        <v>10576</v>
      </c>
      <c r="C16881" s="63" t="s">
        <v>10993</v>
      </c>
      <c r="D16881" s="183" t="s">
        <v>11223</v>
      </c>
      <c r="E16881" s="126">
        <v>2555</v>
      </c>
      <c r="F16881" s="58"/>
      <c r="G16881" s="58">
        <f t="shared" si="269"/>
        <v>-2555</v>
      </c>
      <c r="H16881" s="705" t="s">
        <v>10954</v>
      </c>
    </row>
    <row r="16882" spans="1:8" ht="15" x14ac:dyDescent="0.2">
      <c r="A16882" s="734">
        <v>45197</v>
      </c>
      <c r="B16882" s="63" t="s">
        <v>10576</v>
      </c>
      <c r="C16882" s="63" t="s">
        <v>286</v>
      </c>
      <c r="D16882" s="183" t="s">
        <v>8663</v>
      </c>
      <c r="E16882" s="126">
        <v>1100</v>
      </c>
      <c r="F16882" s="58"/>
      <c r="G16882" s="58">
        <f t="shared" si="269"/>
        <v>-1100</v>
      </c>
      <c r="H16882" s="705" t="s">
        <v>10954</v>
      </c>
    </row>
    <row r="16883" spans="1:8" ht="15" x14ac:dyDescent="0.2">
      <c r="A16883" s="734">
        <v>45197</v>
      </c>
      <c r="B16883" s="63" t="s">
        <v>10471</v>
      </c>
      <c r="C16883" s="63" t="s">
        <v>7949</v>
      </c>
      <c r="D16883" s="183" t="s">
        <v>11234</v>
      </c>
      <c r="E16883" s="126">
        <v>20000</v>
      </c>
      <c r="F16883" s="58"/>
      <c r="G16883" s="58">
        <f t="shared" si="269"/>
        <v>-20000</v>
      </c>
      <c r="H16883" s="705" t="s">
        <v>10954</v>
      </c>
    </row>
    <row r="16884" spans="1:8" ht="15" x14ac:dyDescent="0.2">
      <c r="A16884" s="734">
        <v>45197</v>
      </c>
      <c r="B16884" s="63" t="s">
        <v>103</v>
      </c>
      <c r="C16884" s="63" t="s">
        <v>103</v>
      </c>
      <c r="D16884" s="183" t="s">
        <v>10211</v>
      </c>
      <c r="E16884" s="126">
        <v>3500</v>
      </c>
      <c r="F16884" s="58"/>
      <c r="G16884" s="58">
        <f t="shared" si="269"/>
        <v>-3500</v>
      </c>
      <c r="H16884" s="705" t="s">
        <v>10954</v>
      </c>
    </row>
    <row r="16885" spans="1:8" ht="15" x14ac:dyDescent="0.2">
      <c r="A16885" s="734">
        <v>45197</v>
      </c>
      <c r="B16885" s="63" t="s">
        <v>10908</v>
      </c>
      <c r="C16885" s="63" t="s">
        <v>5387</v>
      </c>
      <c r="D16885" s="183" t="s">
        <v>11235</v>
      </c>
      <c r="E16885" s="126">
        <v>12000</v>
      </c>
      <c r="F16885" s="58"/>
      <c r="G16885" s="58">
        <f t="shared" si="269"/>
        <v>-12000</v>
      </c>
      <c r="H16885" s="705" t="s">
        <v>10954</v>
      </c>
    </row>
    <row r="16886" spans="1:8" ht="15" customHeight="1" x14ac:dyDescent="0.2">
      <c r="A16886" s="734">
        <v>45197</v>
      </c>
      <c r="B16886" s="63" t="s">
        <v>10908</v>
      </c>
      <c r="C16886" s="63" t="s">
        <v>10993</v>
      </c>
      <c r="D16886" s="183" t="s">
        <v>11123</v>
      </c>
      <c r="E16886" s="126">
        <v>8820</v>
      </c>
      <c r="F16886" s="58"/>
      <c r="G16886" s="58">
        <f t="shared" si="269"/>
        <v>-8820</v>
      </c>
      <c r="H16886" s="705" t="s">
        <v>10954</v>
      </c>
    </row>
    <row r="16887" spans="1:8" ht="15" customHeight="1" x14ac:dyDescent="0.2">
      <c r="A16887" s="734">
        <v>45197</v>
      </c>
      <c r="B16887" s="63" t="s">
        <v>103</v>
      </c>
      <c r="C16887" s="63" t="s">
        <v>5937</v>
      </c>
      <c r="D16887" s="183" t="s">
        <v>11236</v>
      </c>
      <c r="E16887" s="126">
        <v>25000</v>
      </c>
      <c r="F16887" s="58"/>
      <c r="G16887" s="58">
        <f t="shared" si="269"/>
        <v>-25000</v>
      </c>
      <c r="H16887" s="705" t="s">
        <v>10954</v>
      </c>
    </row>
    <row r="16888" spans="1:8" ht="15" x14ac:dyDescent="0.2">
      <c r="A16888" s="734">
        <v>45199</v>
      </c>
      <c r="B16888" s="63" t="s">
        <v>25</v>
      </c>
      <c r="C16888" s="63" t="s">
        <v>5572</v>
      </c>
      <c r="D16888" s="183" t="s">
        <v>11237</v>
      </c>
      <c r="E16888" s="126">
        <v>5340</v>
      </c>
      <c r="F16888" s="58"/>
      <c r="G16888" s="58">
        <f t="shared" si="269"/>
        <v>-5340</v>
      </c>
      <c r="H16888" s="705" t="s">
        <v>10954</v>
      </c>
    </row>
    <row r="16889" spans="1:8" ht="15" x14ac:dyDescent="0.2">
      <c r="A16889" s="734">
        <v>45199</v>
      </c>
      <c r="B16889" s="63" t="s">
        <v>10232</v>
      </c>
      <c r="C16889" s="63" t="s">
        <v>5741</v>
      </c>
      <c r="D16889" s="183" t="s">
        <v>370</v>
      </c>
      <c r="E16889" s="126">
        <v>1500</v>
      </c>
      <c r="F16889" s="58"/>
      <c r="G16889" s="58">
        <f t="shared" si="269"/>
        <v>-1500</v>
      </c>
      <c r="H16889" s="705" t="s">
        <v>10954</v>
      </c>
    </row>
    <row r="16890" spans="1:8" ht="15" x14ac:dyDescent="0.2">
      <c r="A16890" s="734">
        <v>45199</v>
      </c>
      <c r="B16890" s="63" t="s">
        <v>9356</v>
      </c>
      <c r="C16890" s="63" t="s">
        <v>5741</v>
      </c>
      <c r="D16890" s="183" t="s">
        <v>370</v>
      </c>
      <c r="E16890" s="126">
        <v>2700</v>
      </c>
      <c r="F16890" s="58"/>
      <c r="G16890" s="58">
        <f t="shared" si="269"/>
        <v>-2700</v>
      </c>
      <c r="H16890" s="705" t="s">
        <v>10954</v>
      </c>
    </row>
    <row r="16891" spans="1:8" ht="15" x14ac:dyDescent="0.2">
      <c r="A16891" s="734">
        <v>45199</v>
      </c>
      <c r="B16891" s="63" t="s">
        <v>9356</v>
      </c>
      <c r="C16891" s="63" t="s">
        <v>11105</v>
      </c>
      <c r="D16891" s="183" t="s">
        <v>11238</v>
      </c>
      <c r="E16891" s="126">
        <v>80000</v>
      </c>
      <c r="F16891" s="58"/>
      <c r="G16891" s="58">
        <f t="shared" si="269"/>
        <v>-80000</v>
      </c>
      <c r="H16891" s="705" t="s">
        <v>10954</v>
      </c>
    </row>
    <row r="16892" spans="1:8" ht="24" customHeight="1" x14ac:dyDescent="0.2">
      <c r="A16892" s="734">
        <v>45199</v>
      </c>
      <c r="B16892" s="63" t="s">
        <v>9356</v>
      </c>
      <c r="C16892" s="63" t="s">
        <v>392</v>
      </c>
      <c r="D16892" s="183" t="s">
        <v>11239</v>
      </c>
      <c r="E16892" s="126">
        <v>50250</v>
      </c>
      <c r="F16892" s="58"/>
      <c r="G16892" s="58">
        <f t="shared" si="269"/>
        <v>-50250</v>
      </c>
      <c r="H16892" s="705" t="s">
        <v>10954</v>
      </c>
    </row>
    <row r="16893" spans="1:8" ht="15" x14ac:dyDescent="0.2">
      <c r="A16893" s="734">
        <v>45199</v>
      </c>
      <c r="B16893" s="63" t="s">
        <v>10576</v>
      </c>
      <c r="C16893" s="63" t="s">
        <v>10993</v>
      </c>
      <c r="D16893" s="183" t="s">
        <v>11240</v>
      </c>
      <c r="E16893" s="126">
        <v>10000</v>
      </c>
      <c r="F16893" s="58"/>
      <c r="G16893" s="58">
        <f t="shared" si="269"/>
        <v>-10000</v>
      </c>
      <c r="H16893" s="705" t="s">
        <v>10954</v>
      </c>
    </row>
    <row r="16894" spans="1:8" ht="15" x14ac:dyDescent="0.2">
      <c r="A16894" s="734">
        <v>45199</v>
      </c>
      <c r="B16894" s="63" t="s">
        <v>9356</v>
      </c>
      <c r="C16894" s="63" t="s">
        <v>11132</v>
      </c>
      <c r="D16894" s="183" t="s">
        <v>11241</v>
      </c>
      <c r="E16894" s="126">
        <v>40000</v>
      </c>
      <c r="F16894" s="58"/>
      <c r="G16894" s="58">
        <f t="shared" si="269"/>
        <v>-40000</v>
      </c>
      <c r="H16894" s="705" t="s">
        <v>10954</v>
      </c>
    </row>
    <row r="16895" spans="1:8" ht="15"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x14ac:dyDescent="0.2">
      <c r="A16896" s="734">
        <v>45199</v>
      </c>
      <c r="B16896" s="63" t="s">
        <v>103</v>
      </c>
      <c r="C16896" s="63" t="s">
        <v>5741</v>
      </c>
      <c r="D16896" s="183" t="s">
        <v>11243</v>
      </c>
      <c r="E16896" s="126">
        <v>250</v>
      </c>
      <c r="F16896" s="58"/>
      <c r="G16896" s="58">
        <f t="shared" si="270"/>
        <v>-250</v>
      </c>
      <c r="H16896" s="705" t="s">
        <v>10954</v>
      </c>
    </row>
    <row r="16897" spans="1:8" ht="15" x14ac:dyDescent="0.2">
      <c r="A16897" s="733">
        <v>45171</v>
      </c>
      <c r="B16897" s="174" t="s">
        <v>10379</v>
      </c>
      <c r="C16897" s="174" t="s">
        <v>8071</v>
      </c>
      <c r="D16897" s="228" t="s">
        <v>10995</v>
      </c>
      <c r="E16897" s="236">
        <v>155000</v>
      </c>
      <c r="F16897" s="123"/>
      <c r="G16897" s="123">
        <f t="shared" si="270"/>
        <v>-155000</v>
      </c>
      <c r="H16897" s="709" t="s">
        <v>10954</v>
      </c>
    </row>
    <row r="16898" spans="1:8" ht="15" x14ac:dyDescent="0.2">
      <c r="A16898" s="733">
        <v>45173</v>
      </c>
      <c r="B16898" s="174" t="s">
        <v>10576</v>
      </c>
      <c r="C16898" s="174" t="s">
        <v>1198</v>
      </c>
      <c r="D16898" s="228" t="s">
        <v>10996</v>
      </c>
      <c r="E16898" s="236">
        <v>500000</v>
      </c>
      <c r="F16898" s="123"/>
      <c r="G16898" s="123">
        <f t="shared" si="270"/>
        <v>-500000</v>
      </c>
      <c r="H16898" s="709" t="s">
        <v>10954</v>
      </c>
    </row>
    <row r="16899" spans="1:8" ht="15" x14ac:dyDescent="0.2">
      <c r="A16899" s="733">
        <v>45173</v>
      </c>
      <c r="B16899" s="174" t="s">
        <v>10576</v>
      </c>
      <c r="C16899" s="174" t="s">
        <v>1198</v>
      </c>
      <c r="D16899" s="228" t="s">
        <v>10997</v>
      </c>
      <c r="E16899" s="236">
        <v>500000</v>
      </c>
      <c r="F16899" s="123"/>
      <c r="G16899" s="123">
        <f t="shared" si="270"/>
        <v>-500000</v>
      </c>
      <c r="H16899" s="709" t="s">
        <v>10954</v>
      </c>
    </row>
    <row r="16900" spans="1:8" ht="15" x14ac:dyDescent="0.2">
      <c r="A16900" s="733">
        <v>45174</v>
      </c>
      <c r="B16900" s="174" t="s">
        <v>9507</v>
      </c>
      <c r="C16900" s="551" t="s">
        <v>9549</v>
      </c>
      <c r="D16900" s="740" t="s">
        <v>10998</v>
      </c>
      <c r="E16900" s="552">
        <v>45000</v>
      </c>
      <c r="F16900" s="123"/>
      <c r="G16900" s="123">
        <f t="shared" si="270"/>
        <v>-45000</v>
      </c>
      <c r="H16900" s="709" t="s">
        <v>10954</v>
      </c>
    </row>
    <row r="16901" spans="1:8" ht="15" x14ac:dyDescent="0.2">
      <c r="A16901" s="733">
        <v>45174</v>
      </c>
      <c r="B16901" s="174" t="s">
        <v>10242</v>
      </c>
      <c r="C16901" s="551" t="s">
        <v>9549</v>
      </c>
      <c r="D16901" s="740" t="s">
        <v>10998</v>
      </c>
      <c r="E16901" s="552">
        <v>61000</v>
      </c>
      <c r="F16901" s="123"/>
      <c r="G16901" s="123">
        <f t="shared" si="270"/>
        <v>-61000</v>
      </c>
      <c r="H16901" s="709" t="s">
        <v>10954</v>
      </c>
    </row>
    <row r="16902" spans="1:8" ht="15" x14ac:dyDescent="0.2">
      <c r="A16902" s="733">
        <v>45174</v>
      </c>
      <c r="B16902" s="174" t="s">
        <v>10576</v>
      </c>
      <c r="C16902" s="174" t="s">
        <v>1198</v>
      </c>
      <c r="D16902" s="228" t="s">
        <v>10999</v>
      </c>
      <c r="E16902" s="236">
        <v>938219</v>
      </c>
      <c r="F16902" s="123"/>
      <c r="G16902" s="123">
        <f t="shared" si="270"/>
        <v>-938219</v>
      </c>
      <c r="H16902" s="709" t="s">
        <v>10954</v>
      </c>
    </row>
    <row r="16903" spans="1:8" ht="15" x14ac:dyDescent="0.2">
      <c r="A16903" s="733">
        <v>45174</v>
      </c>
      <c r="B16903" s="174" t="s">
        <v>9356</v>
      </c>
      <c r="C16903" s="174" t="s">
        <v>7906</v>
      </c>
      <c r="D16903" s="228" t="s">
        <v>11000</v>
      </c>
      <c r="E16903" s="236">
        <v>2112457</v>
      </c>
      <c r="F16903" s="123"/>
      <c r="G16903" s="123">
        <f t="shared" si="270"/>
        <v>-2112457</v>
      </c>
      <c r="H16903" s="709" t="s">
        <v>10954</v>
      </c>
    </row>
    <row r="16904" spans="1:8" ht="15" x14ac:dyDescent="0.2">
      <c r="A16904" s="733">
        <v>45178</v>
      </c>
      <c r="B16904" s="174" t="s">
        <v>10232</v>
      </c>
      <c r="C16904" s="174" t="s">
        <v>6784</v>
      </c>
      <c r="D16904" s="228" t="s">
        <v>11001</v>
      </c>
      <c r="E16904" s="236">
        <v>200000</v>
      </c>
      <c r="F16904" s="123"/>
      <c r="G16904" s="123">
        <f t="shared" si="270"/>
        <v>-200000</v>
      </c>
      <c r="H16904" s="709" t="s">
        <v>10954</v>
      </c>
    </row>
    <row r="16905" spans="1:8" ht="15" customHeight="1" x14ac:dyDescent="0.2">
      <c r="A16905" s="733">
        <v>45178</v>
      </c>
      <c r="B16905" s="174" t="s">
        <v>9769</v>
      </c>
      <c r="C16905" s="174" t="s">
        <v>3292</v>
      </c>
      <c r="D16905" s="228" t="s">
        <v>11005</v>
      </c>
      <c r="E16905" s="236">
        <v>50000</v>
      </c>
      <c r="F16905" s="123"/>
      <c r="G16905" s="123">
        <f t="shared" si="270"/>
        <v>-50000</v>
      </c>
      <c r="H16905" s="709" t="s">
        <v>10954</v>
      </c>
    </row>
    <row r="16906" spans="1:8" ht="15" x14ac:dyDescent="0.2">
      <c r="A16906" s="733">
        <v>45178</v>
      </c>
      <c r="B16906" s="174" t="s">
        <v>10909</v>
      </c>
      <c r="C16906" s="174" t="s">
        <v>4322</v>
      </c>
      <c r="D16906" s="228" t="s">
        <v>11024</v>
      </c>
      <c r="E16906" s="236">
        <v>567008</v>
      </c>
      <c r="F16906" s="123"/>
      <c r="G16906" s="123">
        <f t="shared" si="270"/>
        <v>-567008</v>
      </c>
      <c r="H16906" s="709" t="s">
        <v>10954</v>
      </c>
    </row>
    <row r="16907" spans="1:8" ht="15" x14ac:dyDescent="0.2">
      <c r="A16907" s="733">
        <v>45181</v>
      </c>
      <c r="B16907" s="174" t="s">
        <v>9769</v>
      </c>
      <c r="C16907" s="174" t="s">
        <v>1509</v>
      </c>
      <c r="D16907" s="228" t="s">
        <v>11067</v>
      </c>
      <c r="E16907" s="236">
        <v>100000</v>
      </c>
      <c r="F16907" s="123"/>
      <c r="G16907" s="123">
        <f t="shared" si="270"/>
        <v>-100000</v>
      </c>
      <c r="H16907" s="709" t="s">
        <v>10954</v>
      </c>
    </row>
    <row r="16908" spans="1:8" ht="15" x14ac:dyDescent="0.2">
      <c r="A16908" s="733">
        <v>45181</v>
      </c>
      <c r="B16908" s="174" t="s">
        <v>9769</v>
      </c>
      <c r="C16908" s="174" t="s">
        <v>1509</v>
      </c>
      <c r="D16908" s="228" t="s">
        <v>11068</v>
      </c>
      <c r="E16908" s="236">
        <v>100000</v>
      </c>
      <c r="F16908" s="123"/>
      <c r="G16908" s="123">
        <f t="shared" si="270"/>
        <v>-100000</v>
      </c>
      <c r="H16908" s="709" t="s">
        <v>10954</v>
      </c>
    </row>
    <row r="16909" spans="1:8" ht="15" x14ac:dyDescent="0.2">
      <c r="A16909" s="733">
        <v>45182</v>
      </c>
      <c r="B16909" s="174" t="s">
        <v>10144</v>
      </c>
      <c r="C16909" s="174" t="s">
        <v>9750</v>
      </c>
      <c r="D16909" s="228" t="s">
        <v>11113</v>
      </c>
      <c r="E16909" s="236">
        <v>100000</v>
      </c>
      <c r="F16909" s="123"/>
      <c r="G16909" s="123">
        <f t="shared" si="270"/>
        <v>-100000</v>
      </c>
      <c r="H16909" s="709" t="s">
        <v>10954</v>
      </c>
    </row>
    <row r="16910" spans="1:8" ht="15" x14ac:dyDescent="0.2">
      <c r="A16910" s="733">
        <v>45182</v>
      </c>
      <c r="B16910" s="174" t="s">
        <v>3946</v>
      </c>
      <c r="C16910" s="174" t="s">
        <v>3003</v>
      </c>
      <c r="D16910" s="228" t="s">
        <v>11117</v>
      </c>
      <c r="E16910" s="236">
        <v>32760</v>
      </c>
      <c r="F16910" s="236"/>
      <c r="G16910" s="236">
        <f t="shared" si="270"/>
        <v>-32760</v>
      </c>
      <c r="H16910" s="709" t="s">
        <v>10954</v>
      </c>
    </row>
    <row r="16911" spans="1:8" ht="15" x14ac:dyDescent="0.2">
      <c r="A16911" s="733">
        <v>45182</v>
      </c>
      <c r="B16911" s="174" t="s">
        <v>3945</v>
      </c>
      <c r="C16911" s="174" t="s">
        <v>3003</v>
      </c>
      <c r="D16911" s="228" t="s">
        <v>11117</v>
      </c>
      <c r="E16911" s="236">
        <v>35360</v>
      </c>
      <c r="F16911" s="236"/>
      <c r="G16911" s="236">
        <f t="shared" si="270"/>
        <v>-35360</v>
      </c>
      <c r="H16911" s="709" t="s">
        <v>10954</v>
      </c>
    </row>
    <row r="16912" spans="1:8" ht="15" x14ac:dyDescent="0.2">
      <c r="A16912" s="733">
        <v>45196</v>
      </c>
      <c r="B16912" s="174" t="s">
        <v>10909</v>
      </c>
      <c r="C16912" s="174" t="s">
        <v>4322</v>
      </c>
      <c r="D16912" s="228" t="s">
        <v>11024</v>
      </c>
      <c r="E16912" s="236">
        <v>915945</v>
      </c>
      <c r="F16912" s="236"/>
      <c r="G16912" s="236">
        <f t="shared" si="270"/>
        <v>-915945</v>
      </c>
      <c r="H16912" s="709" t="s">
        <v>10954</v>
      </c>
    </row>
    <row r="16913" spans="1:10" ht="98.25" customHeight="1" x14ac:dyDescent="0.2">
      <c r="A16913" s="730">
        <v>45172</v>
      </c>
      <c r="B16913" s="94" t="s">
        <v>10909</v>
      </c>
      <c r="C16913" s="94" t="s">
        <v>559</v>
      </c>
      <c r="D16913" s="802" t="s">
        <v>12043</v>
      </c>
      <c r="E16913" s="176"/>
      <c r="F16913" s="176">
        <v>6770928</v>
      </c>
      <c r="G16913" s="176">
        <f t="shared" si="270"/>
        <v>6770928</v>
      </c>
      <c r="H16913" s="702" t="s">
        <v>10954</v>
      </c>
    </row>
    <row r="16914" spans="1:10" ht="48" x14ac:dyDescent="0.2">
      <c r="A16914" s="730">
        <v>45172</v>
      </c>
      <c r="B16914" s="94" t="s">
        <v>14</v>
      </c>
      <c r="C16914" s="94"/>
      <c r="D16914" s="802" t="s">
        <v>11688</v>
      </c>
      <c r="E16914" s="176"/>
      <c r="F16914" s="176">
        <v>203128</v>
      </c>
      <c r="G16914" s="176">
        <f t="shared" si="270"/>
        <v>203128</v>
      </c>
      <c r="H16914" s="702" t="s">
        <v>10954</v>
      </c>
    </row>
    <row r="16915" spans="1:10" ht="15" x14ac:dyDescent="0.2">
      <c r="A16915" s="730">
        <v>45172</v>
      </c>
      <c r="B16915" s="94" t="s">
        <v>14</v>
      </c>
      <c r="C16915" s="94" t="s">
        <v>559</v>
      </c>
      <c r="D16915" s="802" t="s">
        <v>10955</v>
      </c>
      <c r="E16915" s="92"/>
      <c r="F16915" s="487">
        <v>-203128</v>
      </c>
      <c r="G16915" s="176">
        <f t="shared" si="270"/>
        <v>-203128</v>
      </c>
      <c r="H16915" s="702" t="s">
        <v>10954</v>
      </c>
    </row>
    <row r="16916" spans="1:10" ht="15" x14ac:dyDescent="0.2">
      <c r="A16916" s="730">
        <v>45172</v>
      </c>
      <c r="B16916" s="94" t="s">
        <v>10908</v>
      </c>
      <c r="C16916" s="94" t="s">
        <v>559</v>
      </c>
      <c r="D16916" s="802" t="s">
        <v>11303</v>
      </c>
      <c r="E16916" s="92">
        <v>69740</v>
      </c>
      <c r="F16916" s="487"/>
      <c r="G16916" s="176">
        <f t="shared" si="270"/>
        <v>-69740</v>
      </c>
      <c r="H16916" s="702" t="s">
        <v>10954</v>
      </c>
      <c r="J16916" s="1092"/>
    </row>
    <row r="16917" spans="1:10" ht="15" x14ac:dyDescent="0.2">
      <c r="A16917" s="730">
        <v>45174</v>
      </c>
      <c r="B16917" s="91" t="s">
        <v>9356</v>
      </c>
      <c r="C16917" s="94" t="s">
        <v>559</v>
      </c>
      <c r="D16917" s="892" t="s">
        <v>10956</v>
      </c>
      <c r="E16917" s="92"/>
      <c r="F16917" s="92">
        <v>938219</v>
      </c>
      <c r="G16917" s="176">
        <f t="shared" si="270"/>
        <v>938219</v>
      </c>
      <c r="H16917" s="702" t="s">
        <v>10954</v>
      </c>
      <c r="J16917" s="1092"/>
    </row>
    <row r="16918" spans="1:10" ht="15" x14ac:dyDescent="0.2">
      <c r="A16918" s="730">
        <v>45174</v>
      </c>
      <c r="B16918" s="91" t="s">
        <v>9356</v>
      </c>
      <c r="C16918" s="94" t="s">
        <v>559</v>
      </c>
      <c r="D16918" s="892" t="s">
        <v>10958</v>
      </c>
      <c r="E16918" s="92"/>
      <c r="F16918" s="92">
        <v>2112457</v>
      </c>
      <c r="G16918" s="176">
        <f t="shared" si="270"/>
        <v>2112457</v>
      </c>
      <c r="H16918" s="702" t="s">
        <v>10954</v>
      </c>
      <c r="J16918" s="1092"/>
    </row>
    <row r="16919" spans="1:10" ht="15" x14ac:dyDescent="0.2">
      <c r="A16919" s="730">
        <v>45174</v>
      </c>
      <c r="B16919" s="91" t="s">
        <v>10379</v>
      </c>
      <c r="C16919" s="94" t="s">
        <v>559</v>
      </c>
      <c r="D16919" s="892" t="s">
        <v>10957</v>
      </c>
      <c r="E16919" s="92"/>
      <c r="F16919" s="92">
        <v>2000000</v>
      </c>
      <c r="G16919" s="176">
        <f t="shared" si="270"/>
        <v>2000000</v>
      </c>
      <c r="H16919" s="702" t="s">
        <v>10954</v>
      </c>
      <c r="J16919" s="1092"/>
    </row>
    <row r="16920" spans="1:10" ht="24" x14ac:dyDescent="0.2">
      <c r="A16920" s="730">
        <v>45175</v>
      </c>
      <c r="B16920" s="94" t="s">
        <v>10296</v>
      </c>
      <c r="C16920" s="94" t="s">
        <v>559</v>
      </c>
      <c r="D16920" s="802" t="s">
        <v>10959</v>
      </c>
      <c r="E16920" s="92"/>
      <c r="F16920" s="176">
        <v>1000000</v>
      </c>
      <c r="G16920" s="92">
        <f t="shared" si="270"/>
        <v>1000000</v>
      </c>
      <c r="H16920" s="702" t="s">
        <v>10954</v>
      </c>
    </row>
    <row r="16921" spans="1:10" ht="24"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x14ac:dyDescent="0.2">
      <c r="A16923" s="730">
        <v>45177</v>
      </c>
      <c r="B16923" s="91" t="s">
        <v>11007</v>
      </c>
      <c r="C16923" s="94" t="s">
        <v>559</v>
      </c>
      <c r="D16923" s="802" t="s">
        <v>11071</v>
      </c>
      <c r="E16923" s="176"/>
      <c r="F16923" s="176">
        <v>400000</v>
      </c>
      <c r="G16923" s="176">
        <f t="shared" si="270"/>
        <v>400000</v>
      </c>
      <c r="H16923" s="702" t="s">
        <v>10954</v>
      </c>
    </row>
    <row r="16924" spans="1:10" ht="15" x14ac:dyDescent="0.2">
      <c r="A16924" s="730">
        <v>45178</v>
      </c>
      <c r="B16924" s="91" t="s">
        <v>3946</v>
      </c>
      <c r="C16924" s="94" t="s">
        <v>559</v>
      </c>
      <c r="D16924" s="892" t="s">
        <v>11022</v>
      </c>
      <c r="E16924" s="92"/>
      <c r="F16924" s="92">
        <v>359992</v>
      </c>
      <c r="G16924" s="176">
        <f t="shared" si="270"/>
        <v>359992</v>
      </c>
      <c r="H16924" s="702" t="s">
        <v>10954</v>
      </c>
    </row>
    <row r="16925" spans="1:10" ht="24" x14ac:dyDescent="0.2">
      <c r="A16925" s="730">
        <v>45178</v>
      </c>
      <c r="B16925" s="94" t="s">
        <v>10023</v>
      </c>
      <c r="C16925" s="94" t="s">
        <v>559</v>
      </c>
      <c r="D16925" s="802" t="s">
        <v>11008</v>
      </c>
      <c r="E16925" s="176"/>
      <c r="F16925" s="176">
        <v>1000000</v>
      </c>
      <c r="G16925" s="176">
        <f t="shared" si="270"/>
        <v>1000000</v>
      </c>
      <c r="H16925" s="702" t="s">
        <v>10954</v>
      </c>
    </row>
    <row r="16926" spans="1:10" ht="15" x14ac:dyDescent="0.2">
      <c r="A16926" s="730">
        <v>45178</v>
      </c>
      <c r="B16926" s="91" t="s">
        <v>9356</v>
      </c>
      <c r="C16926" s="94" t="s">
        <v>559</v>
      </c>
      <c r="D16926" s="892" t="s">
        <v>11023</v>
      </c>
      <c r="E16926" s="92"/>
      <c r="F16926" s="92">
        <v>567008</v>
      </c>
      <c r="G16926" s="176">
        <f t="shared" si="270"/>
        <v>567008</v>
      </c>
      <c r="H16926" s="702" t="s">
        <v>10954</v>
      </c>
    </row>
    <row r="16927" spans="1:10" ht="15" x14ac:dyDescent="0.2">
      <c r="A16927" s="730">
        <v>45178</v>
      </c>
      <c r="B16927" s="91" t="s">
        <v>9769</v>
      </c>
      <c r="C16927" s="94" t="s">
        <v>559</v>
      </c>
      <c r="D16927" s="892" t="s">
        <v>11072</v>
      </c>
      <c r="E16927" s="92"/>
      <c r="F16927" s="92">
        <v>3426842</v>
      </c>
      <c r="G16927" s="92">
        <f t="shared" si="270"/>
        <v>3426842</v>
      </c>
      <c r="H16927" s="702" t="s">
        <v>10954</v>
      </c>
    </row>
    <row r="16928" spans="1:10" ht="15" x14ac:dyDescent="0.2">
      <c r="A16928" s="730">
        <v>45191</v>
      </c>
      <c r="B16928" s="91" t="s">
        <v>3945</v>
      </c>
      <c r="C16928" s="94" t="s">
        <v>559</v>
      </c>
      <c r="D16928" s="892" t="s">
        <v>11153</v>
      </c>
      <c r="E16928" s="92"/>
      <c r="F16928" s="92">
        <v>333522</v>
      </c>
      <c r="G16928" s="92">
        <f t="shared" si="270"/>
        <v>333522</v>
      </c>
      <c r="H16928" s="702" t="s">
        <v>10954</v>
      </c>
    </row>
    <row r="16929" spans="1:8" ht="15" x14ac:dyDescent="0.2">
      <c r="A16929" s="730">
        <v>45196</v>
      </c>
      <c r="B16929" s="91" t="s">
        <v>9356</v>
      </c>
      <c r="C16929" s="94" t="s">
        <v>559</v>
      </c>
      <c r="D16929" s="892" t="s">
        <v>11023</v>
      </c>
      <c r="E16929" s="92"/>
      <c r="F16929" s="92">
        <v>915945</v>
      </c>
      <c r="G16929" s="176">
        <f t="shared" si="270"/>
        <v>915945</v>
      </c>
      <c r="H16929" s="702" t="s">
        <v>10954</v>
      </c>
    </row>
    <row r="16930" spans="1:8" ht="15" x14ac:dyDescent="0.2">
      <c r="A16930" s="734">
        <v>45201</v>
      </c>
      <c r="B16930" s="41" t="s">
        <v>9661</v>
      </c>
      <c r="C16930" s="63" t="s">
        <v>10993</v>
      </c>
      <c r="D16930" s="791" t="s">
        <v>11245</v>
      </c>
      <c r="E16930" s="58">
        <v>44920</v>
      </c>
      <c r="F16930" s="58"/>
      <c r="G16930" s="126">
        <f t="shared" si="270"/>
        <v>-44920</v>
      </c>
      <c r="H16930" s="705" t="s">
        <v>11244</v>
      </c>
    </row>
    <row r="16931" spans="1:8" ht="15" x14ac:dyDescent="0.2">
      <c r="A16931" s="734">
        <v>45201</v>
      </c>
      <c r="B16931" s="41" t="s">
        <v>9409</v>
      </c>
      <c r="C16931" s="63" t="s">
        <v>10993</v>
      </c>
      <c r="D16931" s="791" t="s">
        <v>4878</v>
      </c>
      <c r="E16931" s="58">
        <v>10230</v>
      </c>
      <c r="F16931" s="58"/>
      <c r="G16931" s="126">
        <f t="shared" si="270"/>
        <v>-10230</v>
      </c>
      <c r="H16931" s="705" t="s">
        <v>11244</v>
      </c>
    </row>
    <row r="16932" spans="1:8" ht="15" x14ac:dyDescent="0.2">
      <c r="A16932" s="734">
        <v>45201</v>
      </c>
      <c r="B16932" s="41" t="s">
        <v>25</v>
      </c>
      <c r="C16932" s="63" t="s">
        <v>2428</v>
      </c>
      <c r="D16932" s="791" t="s">
        <v>11246</v>
      </c>
      <c r="E16932" s="58">
        <v>132000</v>
      </c>
      <c r="F16932" s="58"/>
      <c r="G16932" s="126">
        <f t="shared" si="270"/>
        <v>-132000</v>
      </c>
      <c r="H16932" s="705" t="s">
        <v>11244</v>
      </c>
    </row>
    <row r="16933" spans="1:8" ht="15" x14ac:dyDescent="0.2">
      <c r="A16933" s="734">
        <v>45201</v>
      </c>
      <c r="B16933" s="41" t="s">
        <v>103</v>
      </c>
      <c r="C16933" s="63" t="s">
        <v>8150</v>
      </c>
      <c r="D16933" s="791" t="s">
        <v>6310</v>
      </c>
      <c r="E16933" s="58">
        <v>300</v>
      </c>
      <c r="F16933" s="58"/>
      <c r="G16933" s="126">
        <f t="shared" si="270"/>
        <v>-300</v>
      </c>
      <c r="H16933" s="705" t="s">
        <v>11244</v>
      </c>
    </row>
    <row r="16934" spans="1:8" ht="15" x14ac:dyDescent="0.2">
      <c r="A16934" s="734">
        <v>45201</v>
      </c>
      <c r="B16934" s="41" t="s">
        <v>103</v>
      </c>
      <c r="C16934" s="63" t="s">
        <v>103</v>
      </c>
      <c r="D16934" s="791" t="s">
        <v>10211</v>
      </c>
      <c r="E16934" s="58">
        <v>3500</v>
      </c>
      <c r="F16934" s="58"/>
      <c r="G16934" s="126">
        <f t="shared" si="270"/>
        <v>-3500</v>
      </c>
      <c r="H16934" s="705" t="s">
        <v>11244</v>
      </c>
    </row>
    <row r="16935" spans="1:8" ht="15" x14ac:dyDescent="0.2">
      <c r="A16935" s="734">
        <v>45201</v>
      </c>
      <c r="B16935" s="41" t="s">
        <v>9409</v>
      </c>
      <c r="C16935" s="63" t="s">
        <v>10993</v>
      </c>
      <c r="D16935" s="791" t="s">
        <v>10205</v>
      </c>
      <c r="E16935" s="58">
        <v>18500</v>
      </c>
      <c r="F16935" s="58"/>
      <c r="G16935" s="126">
        <f t="shared" si="270"/>
        <v>-18500</v>
      </c>
      <c r="H16935" s="705" t="s">
        <v>11244</v>
      </c>
    </row>
    <row r="16936" spans="1:8" ht="15" x14ac:dyDescent="0.2">
      <c r="A16936" s="734">
        <v>45201</v>
      </c>
      <c r="B16936" s="41" t="s">
        <v>10471</v>
      </c>
      <c r="C16936" s="63" t="s">
        <v>7949</v>
      </c>
      <c r="D16936" s="791" t="s">
        <v>11133</v>
      </c>
      <c r="E16936" s="58">
        <v>45000</v>
      </c>
      <c r="F16936" s="58"/>
      <c r="G16936" s="126">
        <f t="shared" si="270"/>
        <v>-45000</v>
      </c>
      <c r="H16936" s="705" t="s">
        <v>11244</v>
      </c>
    </row>
    <row r="16937" spans="1:8" ht="15" x14ac:dyDescent="0.2">
      <c r="A16937" s="734">
        <v>45201</v>
      </c>
      <c r="B16937" s="41" t="s">
        <v>9986</v>
      </c>
      <c r="C16937" s="63" t="s">
        <v>5741</v>
      </c>
      <c r="D16937" s="791" t="s">
        <v>370</v>
      </c>
      <c r="E16937" s="58">
        <v>700</v>
      </c>
      <c r="F16937" s="58"/>
      <c r="G16937" s="126">
        <f t="shared" si="270"/>
        <v>-700</v>
      </c>
      <c r="H16937" s="705" t="s">
        <v>11244</v>
      </c>
    </row>
    <row r="16938" spans="1:8" ht="15" x14ac:dyDescent="0.2">
      <c r="A16938" s="734">
        <v>45202</v>
      </c>
      <c r="B16938" s="41" t="s">
        <v>9986</v>
      </c>
      <c r="C16938" s="63" t="s">
        <v>6476</v>
      </c>
      <c r="D16938" s="791" t="s">
        <v>11247</v>
      </c>
      <c r="E16938" s="58">
        <v>40000</v>
      </c>
      <c r="F16938" s="58"/>
      <c r="G16938" s="126">
        <f t="shared" si="270"/>
        <v>-40000</v>
      </c>
      <c r="H16938" s="705" t="s">
        <v>11244</v>
      </c>
    </row>
    <row r="16939" spans="1:8" ht="15" x14ac:dyDescent="0.2">
      <c r="A16939" s="734">
        <v>45202</v>
      </c>
      <c r="B16939" s="41" t="s">
        <v>10908</v>
      </c>
      <c r="C16939" s="63" t="s">
        <v>10993</v>
      </c>
      <c r="D16939" s="791" t="s">
        <v>11248</v>
      </c>
      <c r="E16939" s="58">
        <v>25200</v>
      </c>
      <c r="F16939" s="58"/>
      <c r="G16939" s="126">
        <f t="shared" si="270"/>
        <v>-25200</v>
      </c>
      <c r="H16939" s="705" t="s">
        <v>11244</v>
      </c>
    </row>
    <row r="16940" spans="1:8" ht="15" x14ac:dyDescent="0.2">
      <c r="A16940" s="734">
        <v>45202</v>
      </c>
      <c r="B16940" s="41" t="s">
        <v>10908</v>
      </c>
      <c r="C16940" s="63" t="s">
        <v>10993</v>
      </c>
      <c r="D16940" s="791" t="s">
        <v>11249</v>
      </c>
      <c r="E16940" s="58">
        <v>5000</v>
      </c>
      <c r="F16940" s="58"/>
      <c r="G16940" s="126">
        <f t="shared" si="270"/>
        <v>-5000</v>
      </c>
      <c r="H16940" s="705" t="s">
        <v>11244</v>
      </c>
    </row>
    <row r="16941" spans="1:8" ht="15" x14ac:dyDescent="0.2">
      <c r="A16941" s="734">
        <v>45202</v>
      </c>
      <c r="B16941" s="41" t="s">
        <v>10232</v>
      </c>
      <c r="C16941" s="63" t="s">
        <v>5741</v>
      </c>
      <c r="D16941" s="791" t="s">
        <v>10337</v>
      </c>
      <c r="E16941" s="58">
        <v>250</v>
      </c>
      <c r="F16941" s="58"/>
      <c r="G16941" s="126">
        <f t="shared" si="270"/>
        <v>-250</v>
      </c>
      <c r="H16941" s="705" t="s">
        <v>11244</v>
      </c>
    </row>
    <row r="16942" spans="1:8" ht="15" x14ac:dyDescent="0.2">
      <c r="A16942" s="734">
        <v>45202</v>
      </c>
      <c r="B16942" s="41" t="s">
        <v>37</v>
      </c>
      <c r="C16942" s="63" t="s">
        <v>5741</v>
      </c>
      <c r="D16942" s="791" t="s">
        <v>11250</v>
      </c>
      <c r="E16942" s="58">
        <v>250</v>
      </c>
      <c r="F16942" s="58"/>
      <c r="G16942" s="126">
        <f t="shared" si="270"/>
        <v>-250</v>
      </c>
      <c r="H16942" s="705" t="s">
        <v>11244</v>
      </c>
    </row>
    <row r="16943" spans="1:8" ht="15" x14ac:dyDescent="0.2">
      <c r="A16943" s="734">
        <v>45202</v>
      </c>
      <c r="B16943" s="41" t="s">
        <v>103</v>
      </c>
      <c r="C16943" s="63" t="s">
        <v>103</v>
      </c>
      <c r="D16943" s="791" t="s">
        <v>10211</v>
      </c>
      <c r="E16943" s="58">
        <v>4000</v>
      </c>
      <c r="F16943" s="58"/>
      <c r="G16943" s="126">
        <f t="shared" si="270"/>
        <v>-4000</v>
      </c>
      <c r="H16943" s="705" t="s">
        <v>11244</v>
      </c>
    </row>
    <row r="16944" spans="1:8" ht="15" customHeight="1" x14ac:dyDescent="0.2">
      <c r="A16944" s="734">
        <v>45202</v>
      </c>
      <c r="B16944" s="41" t="s">
        <v>9356</v>
      </c>
      <c r="C16944" s="63" t="s">
        <v>10993</v>
      </c>
      <c r="D16944" s="791" t="s">
        <v>11251</v>
      </c>
      <c r="E16944" s="58">
        <v>6500</v>
      </c>
      <c r="F16944" s="58"/>
      <c r="G16944" s="126">
        <f t="shared" si="270"/>
        <v>-6500</v>
      </c>
      <c r="H16944" s="705" t="s">
        <v>11244</v>
      </c>
    </row>
    <row r="16945" spans="1:8" ht="15" customHeight="1" x14ac:dyDescent="0.2">
      <c r="A16945" s="734">
        <v>45202</v>
      </c>
      <c r="B16945" s="41" t="s">
        <v>10908</v>
      </c>
      <c r="C16945" s="63" t="s">
        <v>5741</v>
      </c>
      <c r="D16945" s="791" t="s">
        <v>370</v>
      </c>
      <c r="E16945" s="58">
        <v>2200</v>
      </c>
      <c r="F16945" s="58"/>
      <c r="G16945" s="126">
        <f t="shared" si="270"/>
        <v>-2200</v>
      </c>
      <c r="H16945" s="705" t="s">
        <v>11244</v>
      </c>
    </row>
    <row r="16946" spans="1:8" ht="15" customHeight="1" x14ac:dyDescent="0.2">
      <c r="A16946" s="734">
        <v>45202</v>
      </c>
      <c r="B16946" s="41" t="s">
        <v>8559</v>
      </c>
      <c r="C16946" s="670" t="s">
        <v>1198</v>
      </c>
      <c r="D16946" s="912" t="s">
        <v>11263</v>
      </c>
      <c r="E16946" s="585">
        <v>83200</v>
      </c>
      <c r="F16946" s="58"/>
      <c r="G16946" s="126">
        <f t="shared" si="270"/>
        <v>-83200</v>
      </c>
      <c r="H16946" s="705" t="s">
        <v>11244</v>
      </c>
    </row>
    <row r="16947" spans="1:8" ht="15" customHeight="1" x14ac:dyDescent="0.2">
      <c r="A16947" s="734">
        <v>45202</v>
      </c>
      <c r="B16947" s="41" t="s">
        <v>8868</v>
      </c>
      <c r="C16947" s="670" t="s">
        <v>1198</v>
      </c>
      <c r="D16947" s="912" t="s">
        <v>11263</v>
      </c>
      <c r="E16947" s="585">
        <v>227720</v>
      </c>
      <c r="F16947" s="58"/>
      <c r="G16947" s="126">
        <f t="shared" si="270"/>
        <v>-227720</v>
      </c>
      <c r="H16947" s="705" t="s">
        <v>11244</v>
      </c>
    </row>
    <row r="16948" spans="1:8" ht="15" customHeight="1" x14ac:dyDescent="0.2">
      <c r="A16948" s="734">
        <v>45202</v>
      </c>
      <c r="B16948" s="41" t="s">
        <v>9507</v>
      </c>
      <c r="C16948" s="670" t="s">
        <v>1198</v>
      </c>
      <c r="D16948" s="912" t="s">
        <v>11263</v>
      </c>
      <c r="E16948" s="585">
        <v>9820</v>
      </c>
      <c r="F16948" s="58"/>
      <c r="G16948" s="126">
        <f t="shared" si="270"/>
        <v>-9820</v>
      </c>
      <c r="H16948" s="705" t="s">
        <v>11244</v>
      </c>
    </row>
    <row r="16949" spans="1:8" ht="15" x14ac:dyDescent="0.2">
      <c r="A16949" s="734">
        <v>45202</v>
      </c>
      <c r="B16949" s="41" t="s">
        <v>10296</v>
      </c>
      <c r="C16949" s="670" t="s">
        <v>1198</v>
      </c>
      <c r="D16949" s="912" t="s">
        <v>11263</v>
      </c>
      <c r="E16949" s="585">
        <v>179260</v>
      </c>
      <c r="F16949" s="58"/>
      <c r="G16949" s="126">
        <f t="shared" si="270"/>
        <v>-179260</v>
      </c>
      <c r="H16949" s="705" t="s">
        <v>11244</v>
      </c>
    </row>
    <row r="16950" spans="1:8" ht="15" x14ac:dyDescent="0.2">
      <c r="A16950" s="734">
        <v>45202</v>
      </c>
      <c r="B16950" s="41" t="s">
        <v>9356</v>
      </c>
      <c r="C16950" s="63" t="s">
        <v>7467</v>
      </c>
      <c r="D16950" s="791" t="s">
        <v>11171</v>
      </c>
      <c r="E16950" s="58">
        <v>200000</v>
      </c>
      <c r="F16950" s="58"/>
      <c r="G16950" s="126">
        <f t="shared" si="270"/>
        <v>-200000</v>
      </c>
      <c r="H16950" s="705" t="s">
        <v>11244</v>
      </c>
    </row>
    <row r="16951" spans="1:8" ht="15" x14ac:dyDescent="0.2">
      <c r="A16951" s="734">
        <v>45202</v>
      </c>
      <c r="B16951" s="41" t="s">
        <v>103</v>
      </c>
      <c r="C16951" s="63" t="s">
        <v>7478</v>
      </c>
      <c r="D16951" s="791" t="s">
        <v>11171</v>
      </c>
      <c r="E16951" s="58">
        <v>15000</v>
      </c>
      <c r="F16951" s="58"/>
      <c r="G16951" s="126">
        <f t="shared" si="270"/>
        <v>-15000</v>
      </c>
      <c r="H16951" s="705" t="s">
        <v>11244</v>
      </c>
    </row>
    <row r="16952" spans="1:8" ht="15" x14ac:dyDescent="0.2">
      <c r="A16952" s="734">
        <v>45202</v>
      </c>
      <c r="B16952" s="41" t="s">
        <v>10908</v>
      </c>
      <c r="C16952" s="63" t="s">
        <v>10993</v>
      </c>
      <c r="D16952" s="791" t="s">
        <v>11265</v>
      </c>
      <c r="E16952" s="58">
        <v>36675</v>
      </c>
      <c r="F16952" s="58"/>
      <c r="G16952" s="126">
        <f t="shared" si="270"/>
        <v>-36675</v>
      </c>
      <c r="H16952" s="705" t="s">
        <v>11244</v>
      </c>
    </row>
    <row r="16953" spans="1:8" ht="15" x14ac:dyDescent="0.2">
      <c r="A16953" s="734">
        <v>45202</v>
      </c>
      <c r="B16953" s="41" t="s">
        <v>11089</v>
      </c>
      <c r="C16953" s="63" t="s">
        <v>10993</v>
      </c>
      <c r="D16953" s="791" t="s">
        <v>11266</v>
      </c>
      <c r="E16953" s="58">
        <v>3500</v>
      </c>
      <c r="F16953" s="58"/>
      <c r="G16953" s="126">
        <f t="shared" si="270"/>
        <v>-3500</v>
      </c>
      <c r="H16953" s="705" t="s">
        <v>11244</v>
      </c>
    </row>
    <row r="16954" spans="1:8" ht="15" x14ac:dyDescent="0.2">
      <c r="A16954" s="734">
        <v>45202</v>
      </c>
      <c r="B16954" s="41" t="s">
        <v>10908</v>
      </c>
      <c r="C16954" s="63" t="s">
        <v>286</v>
      </c>
      <c r="D16954" s="791" t="s">
        <v>8663</v>
      </c>
      <c r="E16954" s="58">
        <v>500</v>
      </c>
      <c r="F16954" s="58"/>
      <c r="G16954" s="126">
        <f t="shared" si="270"/>
        <v>-500</v>
      </c>
      <c r="H16954" s="705" t="s">
        <v>11244</v>
      </c>
    </row>
    <row r="16955" spans="1:8" ht="15" x14ac:dyDescent="0.2">
      <c r="A16955" s="734">
        <v>45202</v>
      </c>
      <c r="B16955" s="41" t="s">
        <v>10908</v>
      </c>
      <c r="C16955" s="63" t="s">
        <v>5741</v>
      </c>
      <c r="D16955" s="791" t="s">
        <v>370</v>
      </c>
      <c r="E16955" s="58">
        <v>1000</v>
      </c>
      <c r="F16955" s="58"/>
      <c r="G16955" s="126">
        <f t="shared" si="270"/>
        <v>-1000</v>
      </c>
      <c r="H16955" s="705" t="s">
        <v>11244</v>
      </c>
    </row>
    <row r="16956" spans="1:8" ht="15" x14ac:dyDescent="0.2">
      <c r="A16956" s="734">
        <v>45202</v>
      </c>
      <c r="B16956" s="41" t="s">
        <v>9356</v>
      </c>
      <c r="C16956" s="63" t="s">
        <v>5741</v>
      </c>
      <c r="D16956" s="791" t="s">
        <v>370</v>
      </c>
      <c r="E16956" s="58">
        <v>2000</v>
      </c>
      <c r="F16956" s="58"/>
      <c r="G16956" s="126">
        <f t="shared" si="270"/>
        <v>-2000</v>
      </c>
      <c r="H16956" s="705" t="s">
        <v>11244</v>
      </c>
    </row>
    <row r="16957" spans="1:8" ht="15" x14ac:dyDescent="0.2">
      <c r="A16957" s="734">
        <v>45202</v>
      </c>
      <c r="B16957" s="41" t="s">
        <v>10908</v>
      </c>
      <c r="C16957" s="63" t="s">
        <v>5741</v>
      </c>
      <c r="D16957" s="791" t="s">
        <v>370</v>
      </c>
      <c r="E16957" s="58">
        <v>1500</v>
      </c>
      <c r="F16957" s="58"/>
      <c r="G16957" s="126">
        <f t="shared" si="270"/>
        <v>-1500</v>
      </c>
      <c r="H16957" s="705" t="s">
        <v>11244</v>
      </c>
    </row>
    <row r="16958" spans="1:8" ht="15" x14ac:dyDescent="0.2">
      <c r="A16958" s="734">
        <v>45202</v>
      </c>
      <c r="B16958" s="41" t="s">
        <v>10908</v>
      </c>
      <c r="C16958" s="63" t="s">
        <v>10993</v>
      </c>
      <c r="D16958" s="791" t="s">
        <v>11267</v>
      </c>
      <c r="E16958" s="58">
        <v>16865</v>
      </c>
      <c r="F16958" s="58"/>
      <c r="G16958" s="126">
        <f t="shared" si="270"/>
        <v>-16865</v>
      </c>
      <c r="H16958" s="705" t="s">
        <v>11244</v>
      </c>
    </row>
    <row r="16959" spans="1:8" ht="15"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x14ac:dyDescent="0.2">
      <c r="A16960" s="734">
        <v>45203</v>
      </c>
      <c r="B16960" s="41" t="s">
        <v>10909</v>
      </c>
      <c r="C16960" s="63" t="s">
        <v>10993</v>
      </c>
      <c r="D16960" s="791" t="s">
        <v>11268</v>
      </c>
      <c r="E16960" s="58">
        <v>11220</v>
      </c>
      <c r="F16960" s="58"/>
      <c r="G16960" s="126">
        <f t="shared" si="271"/>
        <v>-11220</v>
      </c>
      <c r="H16960" s="705" t="s">
        <v>11244</v>
      </c>
    </row>
    <row r="16961" spans="1:8" ht="15" x14ac:dyDescent="0.2">
      <c r="A16961" s="734">
        <v>45203</v>
      </c>
      <c r="B16961" s="41" t="s">
        <v>10908</v>
      </c>
      <c r="C16961" s="63" t="s">
        <v>286</v>
      </c>
      <c r="D16961" s="791" t="s">
        <v>8663</v>
      </c>
      <c r="E16961" s="58">
        <v>800</v>
      </c>
      <c r="F16961" s="58"/>
      <c r="G16961" s="126">
        <f t="shared" si="271"/>
        <v>-800</v>
      </c>
      <c r="H16961" s="705" t="s">
        <v>11244</v>
      </c>
    </row>
    <row r="16962" spans="1:8" ht="15" x14ac:dyDescent="0.2">
      <c r="A16962" s="734">
        <v>45203</v>
      </c>
      <c r="B16962" s="41" t="s">
        <v>103</v>
      </c>
      <c r="C16962" s="63" t="s">
        <v>103</v>
      </c>
      <c r="D16962" s="791" t="s">
        <v>10211</v>
      </c>
      <c r="E16962" s="58">
        <v>3500</v>
      </c>
      <c r="F16962" s="58"/>
      <c r="G16962" s="126">
        <f t="shared" si="271"/>
        <v>-3500</v>
      </c>
      <c r="H16962" s="705" t="s">
        <v>11244</v>
      </c>
    </row>
    <row r="16963" spans="1:8" ht="15" x14ac:dyDescent="0.2">
      <c r="A16963" s="734">
        <v>45203</v>
      </c>
      <c r="B16963" s="41" t="s">
        <v>10908</v>
      </c>
      <c r="C16963" s="63" t="s">
        <v>5741</v>
      </c>
      <c r="D16963" s="791" t="s">
        <v>370</v>
      </c>
      <c r="E16963" s="58">
        <v>1700</v>
      </c>
      <c r="F16963" s="58"/>
      <c r="G16963" s="126">
        <f t="shared" si="271"/>
        <v>-1700</v>
      </c>
      <c r="H16963" s="705" t="s">
        <v>11244</v>
      </c>
    </row>
    <row r="16964" spans="1:8" ht="15" x14ac:dyDescent="0.2">
      <c r="A16964" s="734">
        <v>45203</v>
      </c>
      <c r="B16964" s="41" t="s">
        <v>2933</v>
      </c>
      <c r="C16964" s="63" t="s">
        <v>392</v>
      </c>
      <c r="D16964" s="791" t="s">
        <v>6386</v>
      </c>
      <c r="E16964" s="58">
        <v>6465</v>
      </c>
      <c r="F16964" s="58"/>
      <c r="G16964" s="126">
        <f t="shared" si="271"/>
        <v>-6465</v>
      </c>
      <c r="H16964" s="705" t="s">
        <v>11244</v>
      </c>
    </row>
    <row r="16965" spans="1:8" ht="15" x14ac:dyDescent="0.2">
      <c r="A16965" s="734">
        <v>45203</v>
      </c>
      <c r="B16965" s="41" t="s">
        <v>10232</v>
      </c>
      <c r="C16965" s="63" t="s">
        <v>5741</v>
      </c>
      <c r="D16965" s="791" t="s">
        <v>370</v>
      </c>
      <c r="E16965" s="58">
        <v>3300</v>
      </c>
      <c r="F16965" s="58"/>
      <c r="G16965" s="126">
        <f t="shared" si="271"/>
        <v>-3300</v>
      </c>
      <c r="H16965" s="705" t="s">
        <v>11244</v>
      </c>
    </row>
    <row r="16966" spans="1:8" ht="15" x14ac:dyDescent="0.2">
      <c r="A16966" s="734">
        <v>45203</v>
      </c>
      <c r="B16966" s="41" t="s">
        <v>10908</v>
      </c>
      <c r="C16966" s="63" t="s">
        <v>10993</v>
      </c>
      <c r="D16966" s="791" t="s">
        <v>11269</v>
      </c>
      <c r="E16966" s="58">
        <v>400</v>
      </c>
      <c r="F16966" s="58"/>
      <c r="G16966" s="126">
        <f t="shared" si="271"/>
        <v>-400</v>
      </c>
      <c r="H16966" s="705" t="s">
        <v>11244</v>
      </c>
    </row>
    <row r="16967" spans="1:8" ht="15" x14ac:dyDescent="0.2">
      <c r="A16967" s="734">
        <v>45203</v>
      </c>
      <c r="B16967" s="41" t="s">
        <v>10576</v>
      </c>
      <c r="C16967" s="63" t="s">
        <v>5741</v>
      </c>
      <c r="D16967" s="791" t="s">
        <v>370</v>
      </c>
      <c r="E16967" s="58">
        <v>1000</v>
      </c>
      <c r="F16967" s="58"/>
      <c r="G16967" s="126">
        <f t="shared" si="271"/>
        <v>-1000</v>
      </c>
      <c r="H16967" s="705" t="s">
        <v>11244</v>
      </c>
    </row>
    <row r="16968" spans="1:8" ht="15" x14ac:dyDescent="0.2">
      <c r="A16968" s="734">
        <v>45203</v>
      </c>
      <c r="B16968" s="41" t="s">
        <v>10576</v>
      </c>
      <c r="C16968" s="63" t="s">
        <v>256</v>
      </c>
      <c r="D16968" s="791" t="s">
        <v>11018</v>
      </c>
      <c r="E16968" s="58">
        <v>500000</v>
      </c>
      <c r="F16968" s="58"/>
      <c r="G16968" s="126">
        <f t="shared" si="271"/>
        <v>-500000</v>
      </c>
      <c r="H16968" s="705" t="s">
        <v>11244</v>
      </c>
    </row>
    <row r="16969" spans="1:8" ht="15" x14ac:dyDescent="0.2">
      <c r="A16969" s="734">
        <v>45205</v>
      </c>
      <c r="B16969" s="41" t="s">
        <v>10471</v>
      </c>
      <c r="C16969" s="63" t="s">
        <v>5741</v>
      </c>
      <c r="D16969" s="791" t="s">
        <v>370</v>
      </c>
      <c r="E16969" s="58">
        <v>2300</v>
      </c>
      <c r="F16969" s="58"/>
      <c r="G16969" s="126">
        <f t="shared" si="271"/>
        <v>-2300</v>
      </c>
      <c r="H16969" s="705" t="s">
        <v>11244</v>
      </c>
    </row>
    <row r="16970" spans="1:8" ht="15" x14ac:dyDescent="0.2">
      <c r="A16970" s="734">
        <v>45205</v>
      </c>
      <c r="B16970" s="41" t="s">
        <v>11093</v>
      </c>
      <c r="C16970" s="63" t="s">
        <v>10993</v>
      </c>
      <c r="D16970" s="791" t="s">
        <v>11277</v>
      </c>
      <c r="E16970" s="58">
        <v>800</v>
      </c>
      <c r="F16970" s="58"/>
      <c r="G16970" s="126">
        <f t="shared" si="271"/>
        <v>-800</v>
      </c>
      <c r="H16970" s="705" t="s">
        <v>11244</v>
      </c>
    </row>
    <row r="16971" spans="1:8" ht="15" x14ac:dyDescent="0.2">
      <c r="A16971" s="734">
        <v>45205</v>
      </c>
      <c r="B16971" s="41" t="s">
        <v>103</v>
      </c>
      <c r="C16971" s="63" t="s">
        <v>103</v>
      </c>
      <c r="D16971" s="791" t="s">
        <v>10211</v>
      </c>
      <c r="E16971" s="58">
        <v>3500</v>
      </c>
      <c r="F16971" s="58"/>
      <c r="G16971" s="126">
        <f t="shared" si="271"/>
        <v>-3500</v>
      </c>
      <c r="H16971" s="705" t="s">
        <v>11244</v>
      </c>
    </row>
    <row r="16972" spans="1:8" ht="15" x14ac:dyDescent="0.2">
      <c r="A16972" s="734">
        <v>45205</v>
      </c>
      <c r="B16972" s="41" t="s">
        <v>9356</v>
      </c>
      <c r="C16972" s="63" t="s">
        <v>10974</v>
      </c>
      <c r="D16972" s="791" t="s">
        <v>11133</v>
      </c>
      <c r="E16972" s="58">
        <v>15000</v>
      </c>
      <c r="F16972" s="58"/>
      <c r="G16972" s="126">
        <f t="shared" si="271"/>
        <v>-15000</v>
      </c>
      <c r="H16972" s="705" t="s">
        <v>11244</v>
      </c>
    </row>
    <row r="16973" spans="1:8" ht="15" x14ac:dyDescent="0.2">
      <c r="A16973" s="734">
        <v>45205</v>
      </c>
      <c r="B16973" s="41" t="s">
        <v>10908</v>
      </c>
      <c r="C16973" s="551" t="s">
        <v>10993</v>
      </c>
      <c r="D16973" s="904" t="s">
        <v>11368</v>
      </c>
      <c r="E16973" s="583">
        <v>8000</v>
      </c>
      <c r="F16973" s="58"/>
      <c r="G16973" s="126">
        <f t="shared" si="271"/>
        <v>-8000</v>
      </c>
      <c r="H16973" s="705" t="s">
        <v>11244</v>
      </c>
    </row>
    <row r="16974" spans="1:8" ht="15" x14ac:dyDescent="0.2">
      <c r="A16974" s="734">
        <v>45205</v>
      </c>
      <c r="B16974" s="41" t="s">
        <v>9356</v>
      </c>
      <c r="C16974" s="551" t="s">
        <v>10993</v>
      </c>
      <c r="D16974" s="904" t="s">
        <v>11368</v>
      </c>
      <c r="E16974" s="583">
        <v>8000</v>
      </c>
      <c r="F16974" s="58"/>
      <c r="G16974" s="126">
        <f t="shared" si="271"/>
        <v>-8000</v>
      </c>
      <c r="H16974" s="705" t="s">
        <v>11244</v>
      </c>
    </row>
    <row r="16975" spans="1:8" ht="15" x14ac:dyDescent="0.2">
      <c r="A16975" s="734">
        <v>45205</v>
      </c>
      <c r="B16975" s="41" t="s">
        <v>10232</v>
      </c>
      <c r="C16975" s="551" t="s">
        <v>10993</v>
      </c>
      <c r="D16975" s="904" t="s">
        <v>11368</v>
      </c>
      <c r="E16975" s="583">
        <v>8000</v>
      </c>
      <c r="F16975" s="58"/>
      <c r="G16975" s="126">
        <f t="shared" si="271"/>
        <v>-8000</v>
      </c>
      <c r="H16975" s="705" t="s">
        <v>11244</v>
      </c>
    </row>
    <row r="16976" spans="1:8" ht="15" x14ac:dyDescent="0.2">
      <c r="A16976" s="734">
        <v>45205</v>
      </c>
      <c r="B16976" s="41" t="s">
        <v>11093</v>
      </c>
      <c r="C16976" s="63" t="s">
        <v>10993</v>
      </c>
      <c r="D16976" s="791" t="s">
        <v>11278</v>
      </c>
      <c r="E16976" s="58">
        <v>6370</v>
      </c>
      <c r="F16976" s="58"/>
      <c r="G16976" s="126">
        <f t="shared" si="271"/>
        <v>-6370</v>
      </c>
      <c r="H16976" s="705" t="s">
        <v>11244</v>
      </c>
    </row>
    <row r="16977" spans="1:8" ht="15" x14ac:dyDescent="0.2">
      <c r="A16977" s="734">
        <v>45205</v>
      </c>
      <c r="B16977" s="41" t="s">
        <v>10576</v>
      </c>
      <c r="C16977" s="63" t="s">
        <v>10993</v>
      </c>
      <c r="D16977" s="791" t="s">
        <v>11278</v>
      </c>
      <c r="E16977" s="58">
        <v>36500</v>
      </c>
      <c r="F16977" s="58"/>
      <c r="G16977" s="126">
        <f t="shared" si="271"/>
        <v>-36500</v>
      </c>
      <c r="H16977" s="705" t="s">
        <v>11244</v>
      </c>
    </row>
    <row r="16978" spans="1:8" ht="15" x14ac:dyDescent="0.2">
      <c r="A16978" s="734">
        <v>45205</v>
      </c>
      <c r="B16978" s="41" t="s">
        <v>10471</v>
      </c>
      <c r="C16978" s="63" t="s">
        <v>10993</v>
      </c>
      <c r="D16978" s="791" t="s">
        <v>11279</v>
      </c>
      <c r="E16978" s="58">
        <v>2800</v>
      </c>
      <c r="F16978" s="58"/>
      <c r="G16978" s="126">
        <f t="shared" si="271"/>
        <v>-2800</v>
      </c>
      <c r="H16978" s="705" t="s">
        <v>11244</v>
      </c>
    </row>
    <row r="16979" spans="1:8" ht="15" x14ac:dyDescent="0.2">
      <c r="A16979" s="734">
        <v>45206</v>
      </c>
      <c r="B16979" s="41" t="s">
        <v>10471</v>
      </c>
      <c r="C16979" s="63" t="s">
        <v>5741</v>
      </c>
      <c r="D16979" s="791" t="s">
        <v>370</v>
      </c>
      <c r="E16979" s="58">
        <v>1400</v>
      </c>
      <c r="F16979" s="58"/>
      <c r="G16979" s="126">
        <f t="shared" si="271"/>
        <v>-1400</v>
      </c>
      <c r="H16979" s="705" t="s">
        <v>11244</v>
      </c>
    </row>
    <row r="16980" spans="1:8" ht="15" x14ac:dyDescent="0.2">
      <c r="A16980" s="734">
        <v>45206</v>
      </c>
      <c r="B16980" s="41" t="s">
        <v>10908</v>
      </c>
      <c r="C16980" s="63" t="s">
        <v>10993</v>
      </c>
      <c r="D16980" s="791" t="s">
        <v>11285</v>
      </c>
      <c r="E16980" s="58">
        <v>66400</v>
      </c>
      <c r="F16980" s="58"/>
      <c r="G16980" s="126">
        <f t="shared" si="271"/>
        <v>-66400</v>
      </c>
      <c r="H16980" s="705" t="s">
        <v>11244</v>
      </c>
    </row>
    <row r="16981" spans="1:8" ht="15" x14ac:dyDescent="0.2">
      <c r="A16981" s="734">
        <v>45206</v>
      </c>
      <c r="B16981" s="41" t="s">
        <v>103</v>
      </c>
      <c r="C16981" s="63" t="s">
        <v>1495</v>
      </c>
      <c r="D16981" s="791" t="s">
        <v>734</v>
      </c>
      <c r="E16981" s="58">
        <v>2100</v>
      </c>
      <c r="F16981" s="58"/>
      <c r="G16981" s="126">
        <f t="shared" si="271"/>
        <v>-2100</v>
      </c>
      <c r="H16981" s="705" t="s">
        <v>11244</v>
      </c>
    </row>
    <row r="16982" spans="1:8" ht="15" x14ac:dyDescent="0.2">
      <c r="A16982" s="734">
        <v>45206</v>
      </c>
      <c r="B16982" s="41" t="s">
        <v>9986</v>
      </c>
      <c r="C16982" s="63" t="s">
        <v>10993</v>
      </c>
      <c r="D16982" s="791" t="s">
        <v>11286</v>
      </c>
      <c r="E16982" s="58">
        <v>15180</v>
      </c>
      <c r="F16982" s="58"/>
      <c r="G16982" s="126">
        <f t="shared" si="271"/>
        <v>-15180</v>
      </c>
      <c r="H16982" s="705" t="s">
        <v>11244</v>
      </c>
    </row>
    <row r="16983" spans="1:8" ht="15" x14ac:dyDescent="0.2">
      <c r="A16983" s="734">
        <v>45206</v>
      </c>
      <c r="B16983" s="41" t="s">
        <v>9986</v>
      </c>
      <c r="C16983" s="63" t="s">
        <v>286</v>
      </c>
      <c r="D16983" s="791" t="s">
        <v>11287</v>
      </c>
      <c r="E16983" s="58">
        <v>300</v>
      </c>
      <c r="F16983" s="58"/>
      <c r="G16983" s="126">
        <f t="shared" si="271"/>
        <v>-300</v>
      </c>
      <c r="H16983" s="705" t="s">
        <v>11244</v>
      </c>
    </row>
    <row r="16984" spans="1:8" ht="15" x14ac:dyDescent="0.2">
      <c r="A16984" s="734">
        <v>45206</v>
      </c>
      <c r="B16984" s="41" t="s">
        <v>10909</v>
      </c>
      <c r="C16984" s="63" t="s">
        <v>11288</v>
      </c>
      <c r="D16984" s="791" t="s">
        <v>11289</v>
      </c>
      <c r="E16984" s="58">
        <v>30000</v>
      </c>
      <c r="F16984" s="58"/>
      <c r="G16984" s="126">
        <f t="shared" si="271"/>
        <v>-30000</v>
      </c>
      <c r="H16984" s="705" t="s">
        <v>11244</v>
      </c>
    </row>
    <row r="16985" spans="1:8" ht="15" x14ac:dyDescent="0.2">
      <c r="A16985" s="734">
        <v>45206</v>
      </c>
      <c r="B16985" s="41" t="s">
        <v>37</v>
      </c>
      <c r="C16985" s="63" t="s">
        <v>11290</v>
      </c>
      <c r="D16985" s="791" t="s">
        <v>10101</v>
      </c>
      <c r="E16985" s="58">
        <v>3000</v>
      </c>
      <c r="F16985" s="58"/>
      <c r="G16985" s="126">
        <f t="shared" si="271"/>
        <v>-3000</v>
      </c>
      <c r="H16985" s="705" t="s">
        <v>11244</v>
      </c>
    </row>
    <row r="16986" spans="1:8" ht="15" x14ac:dyDescent="0.2">
      <c r="A16986" s="734">
        <v>45206</v>
      </c>
      <c r="B16986" s="41" t="s">
        <v>10576</v>
      </c>
      <c r="C16986" s="63" t="s">
        <v>11291</v>
      </c>
      <c r="D16986" s="791" t="s">
        <v>2711</v>
      </c>
      <c r="E16986" s="58">
        <v>200000</v>
      </c>
      <c r="F16986" s="58"/>
      <c r="G16986" s="126">
        <f t="shared" si="271"/>
        <v>-200000</v>
      </c>
      <c r="H16986" s="705" t="s">
        <v>11244</v>
      </c>
    </row>
    <row r="16987" spans="1:8" ht="15" x14ac:dyDescent="0.2">
      <c r="A16987" s="734">
        <v>45206</v>
      </c>
      <c r="B16987" s="41" t="s">
        <v>10909</v>
      </c>
      <c r="C16987" s="63" t="s">
        <v>5741</v>
      </c>
      <c r="D16987" s="791" t="s">
        <v>370</v>
      </c>
      <c r="E16987" s="58">
        <v>800</v>
      </c>
      <c r="F16987" s="58"/>
      <c r="G16987" s="126">
        <f t="shared" si="271"/>
        <v>-800</v>
      </c>
      <c r="H16987" s="705" t="s">
        <v>11244</v>
      </c>
    </row>
    <row r="16988" spans="1:8" ht="15" x14ac:dyDescent="0.2">
      <c r="A16988" s="734">
        <v>45206</v>
      </c>
      <c r="B16988" s="41" t="s">
        <v>103</v>
      </c>
      <c r="C16988" s="63" t="s">
        <v>2672</v>
      </c>
      <c r="D16988" s="791" t="s">
        <v>8117</v>
      </c>
      <c r="E16988" s="58">
        <v>1400</v>
      </c>
      <c r="F16988" s="58"/>
      <c r="G16988" s="126">
        <f t="shared" si="271"/>
        <v>-1400</v>
      </c>
      <c r="H16988" s="705" t="s">
        <v>11244</v>
      </c>
    </row>
    <row r="16989" spans="1:8" ht="15" x14ac:dyDescent="0.2">
      <c r="A16989" s="734">
        <v>45206</v>
      </c>
      <c r="B16989" s="41" t="s">
        <v>10909</v>
      </c>
      <c r="C16989" s="63" t="s">
        <v>5741</v>
      </c>
      <c r="D16989" s="791" t="s">
        <v>370</v>
      </c>
      <c r="E16989" s="58">
        <v>3390</v>
      </c>
      <c r="F16989" s="58"/>
      <c r="G16989" s="126">
        <f t="shared" si="271"/>
        <v>-3390</v>
      </c>
      <c r="H16989" s="705" t="s">
        <v>11244</v>
      </c>
    </row>
    <row r="16990" spans="1:8" ht="15" x14ac:dyDescent="0.2">
      <c r="A16990" s="734">
        <v>45206</v>
      </c>
      <c r="B16990" s="41" t="s">
        <v>9986</v>
      </c>
      <c r="C16990" s="63" t="s">
        <v>10993</v>
      </c>
      <c r="D16990" s="791" t="s">
        <v>11292</v>
      </c>
      <c r="E16990" s="58">
        <v>58000</v>
      </c>
      <c r="F16990" s="58"/>
      <c r="G16990" s="126">
        <f t="shared" si="271"/>
        <v>-58000</v>
      </c>
      <c r="H16990" s="705" t="s">
        <v>11244</v>
      </c>
    </row>
    <row r="16991" spans="1:8" ht="15" x14ac:dyDescent="0.2">
      <c r="A16991" s="734">
        <v>45206</v>
      </c>
      <c r="B16991" s="41" t="s">
        <v>10232</v>
      </c>
      <c r="C16991" s="63" t="s">
        <v>11298</v>
      </c>
      <c r="D16991" s="791" t="s">
        <v>11299</v>
      </c>
      <c r="E16991" s="58">
        <v>72000</v>
      </c>
      <c r="F16991" s="58"/>
      <c r="G16991" s="126">
        <f t="shared" si="271"/>
        <v>-72000</v>
      </c>
      <c r="H16991" s="705" t="s">
        <v>11244</v>
      </c>
    </row>
    <row r="16992" spans="1:8" ht="15" x14ac:dyDescent="0.2">
      <c r="A16992" s="734">
        <v>45206</v>
      </c>
      <c r="B16992" s="41" t="s">
        <v>103</v>
      </c>
      <c r="C16992" s="63" t="s">
        <v>11025</v>
      </c>
      <c r="D16992" s="791" t="s">
        <v>11294</v>
      </c>
      <c r="E16992" s="58">
        <v>5000</v>
      </c>
      <c r="F16992" s="58"/>
      <c r="G16992" s="126">
        <f t="shared" si="271"/>
        <v>-5000</v>
      </c>
      <c r="H16992" s="705" t="s">
        <v>11244</v>
      </c>
    </row>
    <row r="16993" spans="1:8" ht="15" x14ac:dyDescent="0.2">
      <c r="A16993" s="734">
        <v>45208</v>
      </c>
      <c r="B16993" s="41" t="s">
        <v>10232</v>
      </c>
      <c r="C16993" s="63" t="s">
        <v>10993</v>
      </c>
      <c r="D16993" s="791" t="s">
        <v>11300</v>
      </c>
      <c r="E16993" s="58">
        <v>3000</v>
      </c>
      <c r="F16993" s="58"/>
      <c r="G16993" s="126">
        <f t="shared" si="271"/>
        <v>-3000</v>
      </c>
      <c r="H16993" s="705" t="s">
        <v>11244</v>
      </c>
    </row>
    <row r="16994" spans="1:8" ht="15" x14ac:dyDescent="0.2">
      <c r="A16994" s="734">
        <v>45208</v>
      </c>
      <c r="B16994" s="41" t="s">
        <v>103</v>
      </c>
      <c r="C16994" s="63" t="s">
        <v>103</v>
      </c>
      <c r="D16994" s="791" t="s">
        <v>10211</v>
      </c>
      <c r="E16994" s="58">
        <v>3500</v>
      </c>
      <c r="F16994" s="58"/>
      <c r="G16994" s="126">
        <f t="shared" si="271"/>
        <v>-3500</v>
      </c>
      <c r="H16994" s="705" t="s">
        <v>11244</v>
      </c>
    </row>
    <row r="16995" spans="1:8" ht="15" x14ac:dyDescent="0.2">
      <c r="A16995" s="734">
        <v>45208</v>
      </c>
      <c r="B16995" s="41" t="s">
        <v>10232</v>
      </c>
      <c r="C16995" s="63" t="s">
        <v>286</v>
      </c>
      <c r="D16995" s="791" t="s">
        <v>10887</v>
      </c>
      <c r="E16995" s="58">
        <v>1500</v>
      </c>
      <c r="F16995" s="58"/>
      <c r="G16995" s="126">
        <f t="shared" si="271"/>
        <v>-1500</v>
      </c>
      <c r="H16995" s="705" t="s">
        <v>11244</v>
      </c>
    </row>
    <row r="16996" spans="1:8" ht="15" x14ac:dyDescent="0.2">
      <c r="A16996" s="734">
        <v>45208</v>
      </c>
      <c r="B16996" s="41" t="s">
        <v>10908</v>
      </c>
      <c r="C16996" s="63" t="s">
        <v>10993</v>
      </c>
      <c r="D16996" s="791" t="s">
        <v>11301</v>
      </c>
      <c r="E16996" s="58">
        <v>11770</v>
      </c>
      <c r="F16996" s="58"/>
      <c r="G16996" s="126">
        <f t="shared" si="271"/>
        <v>-11770</v>
      </c>
      <c r="H16996" s="705" t="s">
        <v>11244</v>
      </c>
    </row>
    <row r="16997" spans="1:8" ht="15" x14ac:dyDescent="0.2">
      <c r="A16997" s="734">
        <v>45208</v>
      </c>
      <c r="B16997" s="41" t="s">
        <v>10576</v>
      </c>
      <c r="C16997" s="63" t="s">
        <v>3446</v>
      </c>
      <c r="D16997" s="791" t="s">
        <v>11302</v>
      </c>
      <c r="E16997" s="58">
        <v>50000</v>
      </c>
      <c r="F16997" s="58"/>
      <c r="G16997" s="126">
        <f t="shared" si="271"/>
        <v>-50000</v>
      </c>
      <c r="H16997" s="705" t="s">
        <v>11244</v>
      </c>
    </row>
    <row r="16998" spans="1:8" ht="15" x14ac:dyDescent="0.2">
      <c r="A16998" s="734">
        <v>45208</v>
      </c>
      <c r="B16998" s="41" t="s">
        <v>9986</v>
      </c>
      <c r="C16998" s="63" t="s">
        <v>5741</v>
      </c>
      <c r="D16998" s="791" t="s">
        <v>370</v>
      </c>
      <c r="E16998" s="58">
        <v>1500</v>
      </c>
      <c r="F16998" s="58"/>
      <c r="G16998" s="126">
        <f t="shared" si="271"/>
        <v>-1500</v>
      </c>
      <c r="H16998" s="705" t="s">
        <v>11244</v>
      </c>
    </row>
    <row r="16999" spans="1:8" ht="15" x14ac:dyDescent="0.2">
      <c r="A16999" s="734">
        <v>45208</v>
      </c>
      <c r="B16999" s="41" t="s">
        <v>9769</v>
      </c>
      <c r="C16999" s="63" t="s">
        <v>10993</v>
      </c>
      <c r="D16999" s="791" t="s">
        <v>11304</v>
      </c>
      <c r="E16999" s="58">
        <v>600</v>
      </c>
      <c r="F16999" s="58"/>
      <c r="G16999" s="126">
        <f t="shared" si="271"/>
        <v>-600</v>
      </c>
      <c r="H16999" s="705" t="s">
        <v>11244</v>
      </c>
    </row>
    <row r="17000" spans="1:8" ht="15" x14ac:dyDescent="0.2">
      <c r="A17000" s="734">
        <v>45208</v>
      </c>
      <c r="B17000" s="41" t="s">
        <v>11007</v>
      </c>
      <c r="C17000" s="63" t="s">
        <v>9474</v>
      </c>
      <c r="D17000" s="791" t="s">
        <v>11305</v>
      </c>
      <c r="E17000" s="58">
        <v>40000</v>
      </c>
      <c r="F17000" s="58"/>
      <c r="G17000" s="126">
        <f t="shared" si="271"/>
        <v>-40000</v>
      </c>
      <c r="H17000" s="705" t="s">
        <v>11244</v>
      </c>
    </row>
    <row r="17001" spans="1:8" ht="15" x14ac:dyDescent="0.2">
      <c r="A17001" s="734">
        <v>45208</v>
      </c>
      <c r="B17001" s="41" t="s">
        <v>9356</v>
      </c>
      <c r="C17001" s="63" t="s">
        <v>10993</v>
      </c>
      <c r="D17001" s="791" t="s">
        <v>9917</v>
      </c>
      <c r="E17001" s="58">
        <v>15000</v>
      </c>
      <c r="F17001" s="58"/>
      <c r="G17001" s="126">
        <f t="shared" si="271"/>
        <v>-15000</v>
      </c>
      <c r="H17001" s="705" t="s">
        <v>11244</v>
      </c>
    </row>
    <row r="17002" spans="1:8" ht="15" x14ac:dyDescent="0.2">
      <c r="A17002" s="734">
        <v>45209</v>
      </c>
      <c r="B17002" s="41" t="s">
        <v>11307</v>
      </c>
      <c r="C17002" s="63" t="s">
        <v>10063</v>
      </c>
      <c r="D17002" s="791" t="s">
        <v>11308</v>
      </c>
      <c r="E17002" s="58">
        <v>30000</v>
      </c>
      <c r="F17002" s="58"/>
      <c r="G17002" s="126">
        <f t="shared" si="271"/>
        <v>-30000</v>
      </c>
      <c r="H17002" s="705" t="s">
        <v>11244</v>
      </c>
    </row>
    <row r="17003" spans="1:8" ht="15" x14ac:dyDescent="0.2">
      <c r="A17003" s="734">
        <v>45209</v>
      </c>
      <c r="B17003" s="41" t="s">
        <v>10908</v>
      </c>
      <c r="C17003" s="63" t="s">
        <v>10993</v>
      </c>
      <c r="D17003" s="791" t="s">
        <v>9638</v>
      </c>
      <c r="E17003" s="58">
        <v>250</v>
      </c>
      <c r="F17003" s="58"/>
      <c r="G17003" s="126">
        <f t="shared" si="271"/>
        <v>-250</v>
      </c>
      <c r="H17003" s="705" t="s">
        <v>11244</v>
      </c>
    </row>
    <row r="17004" spans="1:8" ht="15" x14ac:dyDescent="0.2">
      <c r="A17004" s="734">
        <v>45209</v>
      </c>
      <c r="B17004" s="41" t="s">
        <v>10908</v>
      </c>
      <c r="C17004" s="63" t="s">
        <v>5741</v>
      </c>
      <c r="D17004" s="791" t="s">
        <v>10337</v>
      </c>
      <c r="E17004" s="58">
        <v>250</v>
      </c>
      <c r="F17004" s="58"/>
      <c r="G17004" s="126">
        <f t="shared" si="271"/>
        <v>-250</v>
      </c>
      <c r="H17004" s="705" t="s">
        <v>11244</v>
      </c>
    </row>
    <row r="17005" spans="1:8" ht="15" x14ac:dyDescent="0.2">
      <c r="A17005" s="734">
        <v>45209</v>
      </c>
      <c r="B17005" s="41" t="s">
        <v>11307</v>
      </c>
      <c r="C17005" s="63" t="s">
        <v>10993</v>
      </c>
      <c r="D17005" s="791" t="s">
        <v>11309</v>
      </c>
      <c r="E17005" s="58">
        <v>16300</v>
      </c>
      <c r="F17005" s="58"/>
      <c r="G17005" s="126">
        <f t="shared" si="271"/>
        <v>-16300</v>
      </c>
      <c r="H17005" s="705" t="s">
        <v>11244</v>
      </c>
    </row>
    <row r="17006" spans="1:8" s="682" customFormat="1" ht="36" customHeight="1" x14ac:dyDescent="0.25">
      <c r="A17006" s="734">
        <v>45209</v>
      </c>
      <c r="B17006" s="63" t="s">
        <v>11089</v>
      </c>
      <c r="C17006" s="63" t="s">
        <v>10993</v>
      </c>
      <c r="D17006" s="183" t="s">
        <v>11311</v>
      </c>
      <c r="E17006" s="126">
        <v>39000</v>
      </c>
      <c r="F17006" s="126"/>
      <c r="G17006" s="126">
        <f t="shared" si="271"/>
        <v>-39000</v>
      </c>
      <c r="H17006" s="705" t="s">
        <v>11244</v>
      </c>
    </row>
    <row r="17007" spans="1:8" ht="15" x14ac:dyDescent="0.2">
      <c r="A17007" s="734">
        <v>45209</v>
      </c>
      <c r="B17007" s="41" t="s">
        <v>10908</v>
      </c>
      <c r="C17007" s="63" t="s">
        <v>5741</v>
      </c>
      <c r="D17007" s="791" t="s">
        <v>370</v>
      </c>
      <c r="E17007" s="58">
        <v>2600</v>
      </c>
      <c r="F17007" s="58"/>
      <c r="G17007" s="126">
        <f t="shared" si="271"/>
        <v>-2600</v>
      </c>
      <c r="H17007" s="705" t="s">
        <v>11244</v>
      </c>
    </row>
    <row r="17008" spans="1:8" ht="15" x14ac:dyDescent="0.2">
      <c r="A17008" s="734">
        <v>45209</v>
      </c>
      <c r="B17008" s="41" t="s">
        <v>10379</v>
      </c>
      <c r="C17008" s="670" t="s">
        <v>790</v>
      </c>
      <c r="D17008" s="912" t="s">
        <v>11312</v>
      </c>
      <c r="E17008" s="585">
        <v>2300</v>
      </c>
      <c r="F17008" s="58"/>
      <c r="G17008" s="126">
        <f t="shared" si="271"/>
        <v>-2300</v>
      </c>
      <c r="H17008" s="705" t="s">
        <v>11244</v>
      </c>
    </row>
    <row r="17009" spans="1:8" ht="15" x14ac:dyDescent="0.2">
      <c r="A17009" s="734">
        <v>45209</v>
      </c>
      <c r="B17009" s="41" t="s">
        <v>9769</v>
      </c>
      <c r="C17009" s="670" t="s">
        <v>790</v>
      </c>
      <c r="D17009" s="912" t="s">
        <v>11312</v>
      </c>
      <c r="E17009" s="585">
        <v>2300</v>
      </c>
      <c r="F17009" s="58"/>
      <c r="G17009" s="126">
        <f t="shared" si="271"/>
        <v>-2300</v>
      </c>
      <c r="H17009" s="705" t="s">
        <v>11244</v>
      </c>
    </row>
    <row r="17010" spans="1:8" ht="15" x14ac:dyDescent="0.2">
      <c r="A17010" s="734">
        <v>45209</v>
      </c>
      <c r="B17010" s="41" t="s">
        <v>10908</v>
      </c>
      <c r="C17010" s="670" t="s">
        <v>790</v>
      </c>
      <c r="D17010" s="912" t="s">
        <v>11312</v>
      </c>
      <c r="E17010" s="585">
        <v>2300</v>
      </c>
      <c r="F17010" s="58"/>
      <c r="G17010" s="126">
        <f t="shared" si="271"/>
        <v>-2300</v>
      </c>
      <c r="H17010" s="705" t="s">
        <v>11244</v>
      </c>
    </row>
    <row r="17011" spans="1:8" ht="15" x14ac:dyDescent="0.2">
      <c r="A17011" s="734">
        <v>45209</v>
      </c>
      <c r="B17011" s="41" t="s">
        <v>9986</v>
      </c>
      <c r="C17011" s="670" t="s">
        <v>790</v>
      </c>
      <c r="D17011" s="912" t="s">
        <v>11312</v>
      </c>
      <c r="E17011" s="585">
        <v>2300</v>
      </c>
      <c r="F17011" s="58"/>
      <c r="G17011" s="126">
        <f t="shared" si="271"/>
        <v>-2300</v>
      </c>
      <c r="H17011" s="705" t="s">
        <v>11244</v>
      </c>
    </row>
    <row r="17012" spans="1:8" ht="15" x14ac:dyDescent="0.2">
      <c r="A17012" s="734">
        <v>45209</v>
      </c>
      <c r="B17012" s="41" t="s">
        <v>10576</v>
      </c>
      <c r="C17012" s="670" t="s">
        <v>790</v>
      </c>
      <c r="D17012" s="912" t="s">
        <v>11312</v>
      </c>
      <c r="E17012" s="585">
        <v>2300</v>
      </c>
      <c r="F17012" s="58"/>
      <c r="G17012" s="126">
        <f t="shared" si="271"/>
        <v>-2300</v>
      </c>
      <c r="H17012" s="705" t="s">
        <v>11244</v>
      </c>
    </row>
    <row r="17013" spans="1:8" ht="15" x14ac:dyDescent="0.2">
      <c r="A17013" s="734">
        <v>45209</v>
      </c>
      <c r="B17013" s="41" t="s">
        <v>11093</v>
      </c>
      <c r="C17013" s="670" t="s">
        <v>790</v>
      </c>
      <c r="D17013" s="912" t="s">
        <v>11312</v>
      </c>
      <c r="E17013" s="585">
        <v>2300</v>
      </c>
      <c r="F17013" s="58"/>
      <c r="G17013" s="126">
        <f t="shared" si="271"/>
        <v>-2300</v>
      </c>
      <c r="H17013" s="705" t="s">
        <v>11244</v>
      </c>
    </row>
    <row r="17014" spans="1:8" ht="15" x14ac:dyDescent="0.2">
      <c r="A17014" s="734">
        <v>45209</v>
      </c>
      <c r="B17014" s="41" t="s">
        <v>11271</v>
      </c>
      <c r="C17014" s="670" t="s">
        <v>790</v>
      </c>
      <c r="D17014" s="912" t="s">
        <v>11312</v>
      </c>
      <c r="E17014" s="585">
        <v>2300</v>
      </c>
      <c r="F17014" s="58"/>
      <c r="G17014" s="126">
        <f t="shared" si="271"/>
        <v>-2300</v>
      </c>
      <c r="H17014" s="705" t="s">
        <v>11244</v>
      </c>
    </row>
    <row r="17015" spans="1:8" ht="15" x14ac:dyDescent="0.2">
      <c r="A17015" s="734">
        <v>45209</v>
      </c>
      <c r="B17015" s="41" t="s">
        <v>11089</v>
      </c>
      <c r="C17015" s="670" t="s">
        <v>790</v>
      </c>
      <c r="D17015" s="912" t="s">
        <v>11312</v>
      </c>
      <c r="E17015" s="585">
        <v>2300</v>
      </c>
      <c r="F17015" s="58"/>
      <c r="G17015" s="126">
        <f t="shared" si="271"/>
        <v>-2300</v>
      </c>
      <c r="H17015" s="705" t="s">
        <v>11244</v>
      </c>
    </row>
    <row r="17016" spans="1:8" ht="15" x14ac:dyDescent="0.2">
      <c r="A17016" s="734">
        <v>45209</v>
      </c>
      <c r="B17016" s="41" t="s">
        <v>11271</v>
      </c>
      <c r="C17016" s="63" t="s">
        <v>10858</v>
      </c>
      <c r="D17016" s="791" t="s">
        <v>11313</v>
      </c>
      <c r="E17016" s="58">
        <v>460000</v>
      </c>
      <c r="F17016" s="58"/>
      <c r="G17016" s="126">
        <f t="shared" si="271"/>
        <v>-460000</v>
      </c>
      <c r="H17016" s="705" t="s">
        <v>11244</v>
      </c>
    </row>
    <row r="17017" spans="1:8" ht="15" x14ac:dyDescent="0.2">
      <c r="A17017" s="734">
        <v>45209</v>
      </c>
      <c r="B17017" s="41" t="s">
        <v>10576</v>
      </c>
      <c r="C17017" s="63" t="s">
        <v>286</v>
      </c>
      <c r="D17017" s="791" t="s">
        <v>9895</v>
      </c>
      <c r="E17017" s="58">
        <v>1100</v>
      </c>
      <c r="F17017" s="58"/>
      <c r="G17017" s="126">
        <f t="shared" si="271"/>
        <v>-1100</v>
      </c>
      <c r="H17017" s="705" t="s">
        <v>11244</v>
      </c>
    </row>
    <row r="17018" spans="1:8" ht="15" x14ac:dyDescent="0.2">
      <c r="A17018" s="734">
        <v>45209</v>
      </c>
      <c r="B17018" s="41" t="s">
        <v>10232</v>
      </c>
      <c r="C17018" s="63" t="s">
        <v>10445</v>
      </c>
      <c r="D17018" s="791" t="s">
        <v>11316</v>
      </c>
      <c r="E17018" s="58">
        <v>1000000</v>
      </c>
      <c r="F17018" s="58"/>
      <c r="G17018" s="126">
        <f t="shared" si="271"/>
        <v>-1000000</v>
      </c>
      <c r="H17018" s="705" t="s">
        <v>11244</v>
      </c>
    </row>
    <row r="17019" spans="1:8" ht="15" x14ac:dyDescent="0.2">
      <c r="A17019" s="734">
        <v>45209</v>
      </c>
      <c r="B17019" s="41" t="s">
        <v>11307</v>
      </c>
      <c r="C17019" s="63" t="s">
        <v>10993</v>
      </c>
      <c r="D17019" s="791" t="s">
        <v>10205</v>
      </c>
      <c r="E17019" s="58">
        <v>11715</v>
      </c>
      <c r="F17019" s="58"/>
      <c r="G17019" s="126">
        <f t="shared" si="271"/>
        <v>-11715</v>
      </c>
      <c r="H17019" s="705" t="s">
        <v>11244</v>
      </c>
    </row>
    <row r="17020" spans="1:8" ht="15" x14ac:dyDescent="0.2">
      <c r="A17020" s="734">
        <v>45209</v>
      </c>
      <c r="B17020" s="41" t="s">
        <v>2933</v>
      </c>
      <c r="C17020" s="63" t="s">
        <v>10993</v>
      </c>
      <c r="D17020" s="791" t="s">
        <v>6486</v>
      </c>
      <c r="E17020" s="58">
        <v>10915</v>
      </c>
      <c r="F17020" s="58"/>
      <c r="G17020" s="126">
        <f t="shared" si="271"/>
        <v>-10915</v>
      </c>
      <c r="H17020" s="705" t="s">
        <v>11244</v>
      </c>
    </row>
    <row r="17021" spans="1:8" ht="15" x14ac:dyDescent="0.2">
      <c r="A17021" s="734">
        <v>45210</v>
      </c>
      <c r="B17021" s="41" t="s">
        <v>37</v>
      </c>
      <c r="C17021" s="670" t="s">
        <v>10993</v>
      </c>
      <c r="D17021" s="912" t="s">
        <v>11317</v>
      </c>
      <c r="E17021" s="585">
        <v>5000</v>
      </c>
      <c r="F17021" s="58"/>
      <c r="G17021" s="126">
        <f t="shared" si="271"/>
        <v>-5000</v>
      </c>
      <c r="H17021" s="705" t="s">
        <v>11244</v>
      </c>
    </row>
    <row r="17022" spans="1:8" ht="15" x14ac:dyDescent="0.2">
      <c r="A17022" s="734">
        <v>45210</v>
      </c>
      <c r="B17022" s="41" t="s">
        <v>11007</v>
      </c>
      <c r="C17022" s="670" t="s">
        <v>10993</v>
      </c>
      <c r="D17022" s="912" t="s">
        <v>11317</v>
      </c>
      <c r="E17022" s="585">
        <v>7000</v>
      </c>
      <c r="F17022" s="58"/>
      <c r="G17022" s="126">
        <f t="shared" si="271"/>
        <v>-7000</v>
      </c>
      <c r="H17022" s="705" t="s">
        <v>11244</v>
      </c>
    </row>
    <row r="17023" spans="1:8" ht="15"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x14ac:dyDescent="0.2">
      <c r="A17024" s="734">
        <v>45210</v>
      </c>
      <c r="B17024" s="41" t="s">
        <v>10379</v>
      </c>
      <c r="C17024" s="670" t="s">
        <v>10993</v>
      </c>
      <c r="D17024" s="912" t="s">
        <v>11317</v>
      </c>
      <c r="E17024" s="585">
        <v>7000</v>
      </c>
      <c r="F17024" s="58"/>
      <c r="G17024" s="126">
        <f t="shared" si="272"/>
        <v>-7000</v>
      </c>
      <c r="H17024" s="705" t="s">
        <v>11244</v>
      </c>
    </row>
    <row r="17025" spans="1:8" ht="15" x14ac:dyDescent="0.2">
      <c r="A17025" s="734">
        <v>45210</v>
      </c>
      <c r="B17025" s="41" t="s">
        <v>9832</v>
      </c>
      <c r="C17025" s="670" t="s">
        <v>10993</v>
      </c>
      <c r="D17025" s="912" t="s">
        <v>11317</v>
      </c>
      <c r="E17025" s="585">
        <v>7000</v>
      </c>
      <c r="F17025" s="58"/>
      <c r="G17025" s="126">
        <f t="shared" si="272"/>
        <v>-7000</v>
      </c>
      <c r="H17025" s="705" t="s">
        <v>11244</v>
      </c>
    </row>
    <row r="17026" spans="1:8" ht="15" x14ac:dyDescent="0.2">
      <c r="A17026" s="734">
        <v>45210</v>
      </c>
      <c r="B17026" s="41" t="s">
        <v>9986</v>
      </c>
      <c r="C17026" s="670" t="s">
        <v>10993</v>
      </c>
      <c r="D17026" s="912" t="s">
        <v>11317</v>
      </c>
      <c r="E17026" s="585">
        <v>7000</v>
      </c>
      <c r="F17026" s="58"/>
      <c r="G17026" s="126">
        <f t="shared" si="272"/>
        <v>-7000</v>
      </c>
      <c r="H17026" s="705" t="s">
        <v>11244</v>
      </c>
    </row>
    <row r="17027" spans="1:8" ht="15" x14ac:dyDescent="0.2">
      <c r="A17027" s="734">
        <v>45210</v>
      </c>
      <c r="B17027" s="41" t="s">
        <v>8876</v>
      </c>
      <c r="C17027" s="670" t="s">
        <v>10993</v>
      </c>
      <c r="D17027" s="912" t="s">
        <v>11317</v>
      </c>
      <c r="E17027" s="585">
        <v>5000</v>
      </c>
      <c r="F17027" s="58"/>
      <c r="G17027" s="126">
        <f t="shared" si="272"/>
        <v>-5000</v>
      </c>
      <c r="H17027" s="705" t="s">
        <v>11244</v>
      </c>
    </row>
    <row r="17028" spans="1:8" ht="15" x14ac:dyDescent="0.2">
      <c r="A17028" s="734">
        <v>45210</v>
      </c>
      <c r="B17028" s="41" t="s">
        <v>9409</v>
      </c>
      <c r="C17028" s="670" t="s">
        <v>10993</v>
      </c>
      <c r="D17028" s="912" t="s">
        <v>11317</v>
      </c>
      <c r="E17028" s="585">
        <v>16000</v>
      </c>
      <c r="F17028" s="58"/>
      <c r="G17028" s="126">
        <f t="shared" si="272"/>
        <v>-16000</v>
      </c>
      <c r="H17028" s="705" t="s">
        <v>11244</v>
      </c>
    </row>
    <row r="17029" spans="1:8" ht="15" x14ac:dyDescent="0.2">
      <c r="A17029" s="734">
        <v>45210</v>
      </c>
      <c r="B17029" s="41" t="s">
        <v>10908</v>
      </c>
      <c r="C17029" s="63" t="s">
        <v>7223</v>
      </c>
      <c r="D17029" s="791" t="s">
        <v>11316</v>
      </c>
      <c r="E17029" s="58">
        <v>300000</v>
      </c>
      <c r="F17029" s="58"/>
      <c r="G17029" s="126">
        <f t="shared" si="272"/>
        <v>-300000</v>
      </c>
      <c r="H17029" s="705" t="s">
        <v>11244</v>
      </c>
    </row>
    <row r="17030" spans="1:8" ht="15" x14ac:dyDescent="0.2">
      <c r="A17030" s="734">
        <v>45210</v>
      </c>
      <c r="B17030" s="41" t="s">
        <v>10379</v>
      </c>
      <c r="C17030" s="63" t="s">
        <v>10993</v>
      </c>
      <c r="D17030" s="791" t="s">
        <v>11318</v>
      </c>
      <c r="E17030" s="58">
        <v>29000</v>
      </c>
      <c r="F17030" s="58"/>
      <c r="G17030" s="126">
        <f t="shared" si="272"/>
        <v>-29000</v>
      </c>
      <c r="H17030" s="705" t="s">
        <v>11244</v>
      </c>
    </row>
    <row r="17031" spans="1:8" ht="15" x14ac:dyDescent="0.2">
      <c r="A17031" s="734">
        <v>45210</v>
      </c>
      <c r="B17031" s="41" t="s">
        <v>10908</v>
      </c>
      <c r="C17031" s="63" t="s">
        <v>10993</v>
      </c>
      <c r="D17031" s="791" t="s">
        <v>11319</v>
      </c>
      <c r="E17031" s="58">
        <v>4860</v>
      </c>
      <c r="F17031" s="58"/>
      <c r="G17031" s="126">
        <f t="shared" si="272"/>
        <v>-4860</v>
      </c>
      <c r="H17031" s="705" t="s">
        <v>11244</v>
      </c>
    </row>
    <row r="17032" spans="1:8" ht="15" x14ac:dyDescent="0.2">
      <c r="A17032" s="734">
        <v>45210</v>
      </c>
      <c r="B17032" s="41" t="s">
        <v>10908</v>
      </c>
      <c r="C17032" s="63" t="s">
        <v>10993</v>
      </c>
      <c r="D17032" s="791" t="s">
        <v>2272</v>
      </c>
      <c r="E17032" s="58">
        <v>27241</v>
      </c>
      <c r="F17032" s="58"/>
      <c r="G17032" s="126">
        <f t="shared" si="272"/>
        <v>-27241</v>
      </c>
      <c r="H17032" s="705" t="s">
        <v>11244</v>
      </c>
    </row>
    <row r="17033" spans="1:8" ht="15" x14ac:dyDescent="0.2">
      <c r="A17033" s="734">
        <v>45210</v>
      </c>
      <c r="B17033" s="41" t="s">
        <v>10908</v>
      </c>
      <c r="C17033" s="63" t="s">
        <v>5741</v>
      </c>
      <c r="D17033" s="791" t="s">
        <v>370</v>
      </c>
      <c r="E17033" s="58">
        <v>1000</v>
      </c>
      <c r="F17033" s="58"/>
      <c r="G17033" s="126">
        <f t="shared" si="272"/>
        <v>-1000</v>
      </c>
      <c r="H17033" s="705" t="s">
        <v>11244</v>
      </c>
    </row>
    <row r="17034" spans="1:8" ht="15" x14ac:dyDescent="0.2">
      <c r="A17034" s="734">
        <v>45210</v>
      </c>
      <c r="B17034" s="41" t="s">
        <v>10232</v>
      </c>
      <c r="C17034" s="63" t="s">
        <v>5741</v>
      </c>
      <c r="D17034" s="791" t="s">
        <v>370</v>
      </c>
      <c r="E17034" s="58">
        <v>900</v>
      </c>
      <c r="F17034" s="58"/>
      <c r="G17034" s="126">
        <f t="shared" si="272"/>
        <v>-900</v>
      </c>
      <c r="H17034" s="705" t="s">
        <v>11244</v>
      </c>
    </row>
    <row r="17035" spans="1:8" ht="15" x14ac:dyDescent="0.2">
      <c r="A17035" s="734">
        <v>45210</v>
      </c>
      <c r="B17035" s="41" t="s">
        <v>103</v>
      </c>
      <c r="C17035" s="63" t="s">
        <v>103</v>
      </c>
      <c r="D17035" s="791" t="s">
        <v>10211</v>
      </c>
      <c r="E17035" s="58">
        <v>3500</v>
      </c>
      <c r="F17035" s="58"/>
      <c r="G17035" s="126">
        <f t="shared" si="272"/>
        <v>-3500</v>
      </c>
      <c r="H17035" s="705" t="s">
        <v>11244</v>
      </c>
    </row>
    <row r="17036" spans="1:8" ht="15" x14ac:dyDescent="0.2">
      <c r="A17036" s="734">
        <v>45210</v>
      </c>
      <c r="B17036" s="41" t="s">
        <v>10471</v>
      </c>
      <c r="C17036" s="63" t="s">
        <v>10993</v>
      </c>
      <c r="D17036" s="791" t="s">
        <v>11320</v>
      </c>
      <c r="E17036" s="58">
        <v>2000</v>
      </c>
      <c r="F17036" s="58"/>
      <c r="G17036" s="126">
        <f t="shared" si="272"/>
        <v>-2000</v>
      </c>
      <c r="H17036" s="705" t="s">
        <v>11244</v>
      </c>
    </row>
    <row r="17037" spans="1:8" ht="15" x14ac:dyDescent="0.2">
      <c r="A17037" s="734">
        <v>45210</v>
      </c>
      <c r="B17037" s="41" t="s">
        <v>9986</v>
      </c>
      <c r="C17037" s="63" t="s">
        <v>10993</v>
      </c>
      <c r="D17037" s="791" t="s">
        <v>11331</v>
      </c>
      <c r="E17037" s="58">
        <v>14600</v>
      </c>
      <c r="F17037" s="58"/>
      <c r="G17037" s="126">
        <f t="shared" si="272"/>
        <v>-14600</v>
      </c>
      <c r="H17037" s="705" t="s">
        <v>11244</v>
      </c>
    </row>
    <row r="17038" spans="1:8" ht="15" x14ac:dyDescent="0.2">
      <c r="A17038" s="734">
        <v>45210</v>
      </c>
      <c r="B17038" s="41" t="s">
        <v>10232</v>
      </c>
      <c r="C17038" s="63" t="s">
        <v>5741</v>
      </c>
      <c r="D17038" s="791" t="s">
        <v>370</v>
      </c>
      <c r="E17038" s="58">
        <v>3000</v>
      </c>
      <c r="F17038" s="58"/>
      <c r="G17038" s="126">
        <f t="shared" si="272"/>
        <v>-3000</v>
      </c>
      <c r="H17038" s="705" t="s">
        <v>11244</v>
      </c>
    </row>
    <row r="17039" spans="1:8" ht="15" x14ac:dyDescent="0.2">
      <c r="A17039" s="734">
        <v>45210</v>
      </c>
      <c r="B17039" s="41" t="s">
        <v>11307</v>
      </c>
      <c r="C17039" s="63" t="s">
        <v>10993</v>
      </c>
      <c r="D17039" s="791" t="s">
        <v>11309</v>
      </c>
      <c r="E17039" s="58">
        <v>36250</v>
      </c>
      <c r="F17039" s="58"/>
      <c r="G17039" s="126">
        <f t="shared" si="272"/>
        <v>-36250</v>
      </c>
      <c r="H17039" s="705" t="s">
        <v>11244</v>
      </c>
    </row>
    <row r="17040" spans="1:8" ht="15" x14ac:dyDescent="0.2">
      <c r="A17040" s="734">
        <v>45210</v>
      </c>
      <c r="B17040" s="41" t="s">
        <v>9356</v>
      </c>
      <c r="C17040" s="63" t="s">
        <v>5741</v>
      </c>
      <c r="D17040" s="791" t="s">
        <v>370</v>
      </c>
      <c r="E17040" s="58">
        <v>795</v>
      </c>
      <c r="F17040" s="58"/>
      <c r="G17040" s="126">
        <f t="shared" si="272"/>
        <v>-795</v>
      </c>
      <c r="H17040" s="705" t="s">
        <v>11244</v>
      </c>
    </row>
    <row r="17041" spans="1:8" ht="15" x14ac:dyDescent="0.2">
      <c r="A17041" s="734">
        <v>45210</v>
      </c>
      <c r="B17041" s="41" t="s">
        <v>10908</v>
      </c>
      <c r="C17041" s="670" t="s">
        <v>10993</v>
      </c>
      <c r="D17041" s="912" t="s">
        <v>11333</v>
      </c>
      <c r="E17041" s="585">
        <v>184800</v>
      </c>
      <c r="F17041" s="58"/>
      <c r="G17041" s="126">
        <f t="shared" si="272"/>
        <v>-184800</v>
      </c>
      <c r="H17041" s="705" t="s">
        <v>11244</v>
      </c>
    </row>
    <row r="17042" spans="1:8" ht="15" x14ac:dyDescent="0.2">
      <c r="A17042" s="734">
        <v>45210</v>
      </c>
      <c r="B17042" s="41" t="s">
        <v>10576</v>
      </c>
      <c r="C17042" s="670" t="s">
        <v>10993</v>
      </c>
      <c r="D17042" s="912" t="s">
        <v>11334</v>
      </c>
      <c r="E17042" s="585">
        <v>37200</v>
      </c>
      <c r="F17042" s="58"/>
      <c r="G17042" s="126">
        <f t="shared" si="272"/>
        <v>-37200</v>
      </c>
      <c r="H17042" s="705" t="s">
        <v>11244</v>
      </c>
    </row>
    <row r="17043" spans="1:8" ht="15" x14ac:dyDescent="0.2">
      <c r="A17043" s="734">
        <v>45210</v>
      </c>
      <c r="B17043" s="41" t="s">
        <v>9356</v>
      </c>
      <c r="C17043" s="63" t="s">
        <v>9460</v>
      </c>
      <c r="D17043" s="791" t="s">
        <v>11332</v>
      </c>
      <c r="E17043" s="58">
        <v>300000</v>
      </c>
      <c r="F17043" s="58"/>
      <c r="G17043" s="126">
        <f t="shared" si="272"/>
        <v>-300000</v>
      </c>
      <c r="H17043" s="705" t="s">
        <v>11244</v>
      </c>
    </row>
    <row r="17044" spans="1:8" ht="15" x14ac:dyDescent="0.2">
      <c r="A17044" s="734">
        <v>45210</v>
      </c>
      <c r="B17044" s="41" t="s">
        <v>10471</v>
      </c>
      <c r="C17044" s="670" t="s">
        <v>10173</v>
      </c>
      <c r="D17044" s="912" t="s">
        <v>11335</v>
      </c>
      <c r="E17044" s="585">
        <v>140800</v>
      </c>
      <c r="F17044" s="58"/>
      <c r="G17044" s="126">
        <f t="shared" si="272"/>
        <v>-140800</v>
      </c>
      <c r="H17044" s="705" t="s">
        <v>11244</v>
      </c>
    </row>
    <row r="17045" spans="1:8" ht="15" customHeight="1" x14ac:dyDescent="0.2">
      <c r="A17045" s="734">
        <v>45210</v>
      </c>
      <c r="B17045" s="41" t="s">
        <v>9986</v>
      </c>
      <c r="C17045" s="670" t="s">
        <v>10173</v>
      </c>
      <c r="D17045" s="912" t="s">
        <v>11335</v>
      </c>
      <c r="E17045" s="585">
        <v>64000</v>
      </c>
      <c r="F17045" s="58"/>
      <c r="G17045" s="126">
        <f t="shared" si="272"/>
        <v>-64000</v>
      </c>
      <c r="H17045" s="705" t="s">
        <v>11244</v>
      </c>
    </row>
    <row r="17046" spans="1:8" ht="15" x14ac:dyDescent="0.2">
      <c r="A17046" s="734">
        <v>45211</v>
      </c>
      <c r="B17046" s="41" t="s">
        <v>11307</v>
      </c>
      <c r="C17046" s="566" t="s">
        <v>1355</v>
      </c>
      <c r="D17046" s="1055" t="s">
        <v>11336</v>
      </c>
      <c r="E17046" s="630">
        <v>27500</v>
      </c>
      <c r="F17046" s="58"/>
      <c r="G17046" s="126">
        <f t="shared" si="272"/>
        <v>-27500</v>
      </c>
      <c r="H17046" s="705" t="s">
        <v>11244</v>
      </c>
    </row>
    <row r="17047" spans="1:8" ht="15" x14ac:dyDescent="0.2">
      <c r="A17047" s="734">
        <v>45211</v>
      </c>
      <c r="B17047" s="41" t="s">
        <v>11007</v>
      </c>
      <c r="C17047" s="566" t="s">
        <v>1355</v>
      </c>
      <c r="D17047" s="1055" t="s">
        <v>11336</v>
      </c>
      <c r="E17047" s="630">
        <f>7250+7000</f>
        <v>14250</v>
      </c>
      <c r="F17047" s="58"/>
      <c r="G17047" s="126">
        <f t="shared" si="272"/>
        <v>-14250</v>
      </c>
      <c r="H17047" s="705" t="s">
        <v>11244</v>
      </c>
    </row>
    <row r="17048" spans="1:8" ht="15" x14ac:dyDescent="0.2">
      <c r="A17048" s="734">
        <v>45211</v>
      </c>
      <c r="B17048" s="41" t="s">
        <v>10471</v>
      </c>
      <c r="C17048" s="566" t="s">
        <v>1355</v>
      </c>
      <c r="D17048" s="1055" t="s">
        <v>11336</v>
      </c>
      <c r="E17048" s="630">
        <v>6650</v>
      </c>
      <c r="F17048" s="58"/>
      <c r="G17048" s="126">
        <f t="shared" si="272"/>
        <v>-6650</v>
      </c>
      <c r="H17048" s="705" t="s">
        <v>11244</v>
      </c>
    </row>
    <row r="17049" spans="1:8" ht="15"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x14ac:dyDescent="0.2">
      <c r="A17050" s="734">
        <v>45211</v>
      </c>
      <c r="B17050" s="41" t="s">
        <v>11307</v>
      </c>
      <c r="C17050" s="63" t="s">
        <v>10993</v>
      </c>
      <c r="D17050" s="791" t="s">
        <v>11337</v>
      </c>
      <c r="E17050" s="58">
        <v>4700</v>
      </c>
      <c r="F17050" s="58"/>
      <c r="G17050" s="126">
        <f t="shared" si="272"/>
        <v>-4700</v>
      </c>
      <c r="H17050" s="705" t="s">
        <v>11244</v>
      </c>
    </row>
    <row r="17051" spans="1:8" ht="15" x14ac:dyDescent="0.2">
      <c r="A17051" s="734">
        <v>45212</v>
      </c>
      <c r="B17051" s="41" t="s">
        <v>10232</v>
      </c>
      <c r="C17051" s="63" t="s">
        <v>5741</v>
      </c>
      <c r="D17051" s="791" t="s">
        <v>370</v>
      </c>
      <c r="E17051" s="58">
        <v>850</v>
      </c>
      <c r="F17051" s="58"/>
      <c r="G17051" s="126">
        <f t="shared" si="272"/>
        <v>-850</v>
      </c>
      <c r="H17051" s="705" t="s">
        <v>11244</v>
      </c>
    </row>
    <row r="17052" spans="1:8" ht="15" x14ac:dyDescent="0.2">
      <c r="A17052" s="734">
        <v>45212</v>
      </c>
      <c r="B17052" s="41" t="s">
        <v>10908</v>
      </c>
      <c r="C17052" s="63" t="s">
        <v>10993</v>
      </c>
      <c r="D17052" s="791" t="s">
        <v>11338</v>
      </c>
      <c r="E17052" s="58">
        <v>62671</v>
      </c>
      <c r="F17052" s="58"/>
      <c r="G17052" s="126">
        <f t="shared" si="272"/>
        <v>-62671</v>
      </c>
      <c r="H17052" s="705" t="s">
        <v>11244</v>
      </c>
    </row>
    <row r="17053" spans="1:8" ht="15" x14ac:dyDescent="0.2">
      <c r="A17053" s="734">
        <v>45212</v>
      </c>
      <c r="B17053" s="41" t="s">
        <v>10576</v>
      </c>
      <c r="C17053" s="63" t="s">
        <v>10993</v>
      </c>
      <c r="D17053" s="791" t="s">
        <v>11339</v>
      </c>
      <c r="E17053" s="58">
        <v>39600</v>
      </c>
      <c r="F17053" s="58"/>
      <c r="G17053" s="126">
        <f t="shared" si="272"/>
        <v>-39600</v>
      </c>
      <c r="H17053" s="705" t="s">
        <v>11244</v>
      </c>
    </row>
    <row r="17054" spans="1:8" ht="15" x14ac:dyDescent="0.2">
      <c r="A17054" s="734">
        <v>45212</v>
      </c>
      <c r="B17054" s="41" t="s">
        <v>11340</v>
      </c>
      <c r="C17054" s="63" t="s">
        <v>10993</v>
      </c>
      <c r="D17054" s="791" t="s">
        <v>11341</v>
      </c>
      <c r="E17054" s="58">
        <v>940</v>
      </c>
      <c r="F17054" s="58"/>
      <c r="G17054" s="126">
        <f t="shared" si="272"/>
        <v>-940</v>
      </c>
      <c r="H17054" s="705" t="s">
        <v>11244</v>
      </c>
    </row>
    <row r="17055" spans="1:8" ht="15" x14ac:dyDescent="0.2">
      <c r="A17055" s="734">
        <v>45212</v>
      </c>
      <c r="B17055" s="41" t="s">
        <v>9356</v>
      </c>
      <c r="C17055" s="63" t="s">
        <v>10993</v>
      </c>
      <c r="D17055" s="791" t="s">
        <v>7376</v>
      </c>
      <c r="E17055" s="58">
        <v>7855</v>
      </c>
      <c r="F17055" s="58"/>
      <c r="G17055" s="126">
        <f t="shared" si="272"/>
        <v>-7855</v>
      </c>
      <c r="H17055" s="705" t="s">
        <v>11244</v>
      </c>
    </row>
    <row r="17056" spans="1:8" ht="15" x14ac:dyDescent="0.2">
      <c r="A17056" s="734">
        <v>45212</v>
      </c>
      <c r="B17056" s="41" t="s">
        <v>11340</v>
      </c>
      <c r="C17056" s="63" t="s">
        <v>10993</v>
      </c>
      <c r="D17056" s="791" t="s">
        <v>3096</v>
      </c>
      <c r="E17056" s="58">
        <v>8780</v>
      </c>
      <c r="F17056" s="58"/>
      <c r="G17056" s="126">
        <f t="shared" si="272"/>
        <v>-8780</v>
      </c>
      <c r="H17056" s="705" t="s">
        <v>11244</v>
      </c>
    </row>
    <row r="17057" spans="1:8" ht="15" x14ac:dyDescent="0.2">
      <c r="A17057" s="734">
        <v>45212</v>
      </c>
      <c r="B17057" s="41" t="s">
        <v>11340</v>
      </c>
      <c r="C17057" s="63" t="s">
        <v>11342</v>
      </c>
      <c r="D17057" s="791" t="s">
        <v>5139</v>
      </c>
      <c r="E17057" s="58">
        <v>400</v>
      </c>
      <c r="F17057" s="58"/>
      <c r="G17057" s="126">
        <f t="shared" si="272"/>
        <v>-400</v>
      </c>
      <c r="H17057" s="705" t="s">
        <v>11244</v>
      </c>
    </row>
    <row r="17058" spans="1:8" ht="15" x14ac:dyDescent="0.2">
      <c r="A17058" s="734">
        <v>45212</v>
      </c>
      <c r="B17058" s="41" t="s">
        <v>103</v>
      </c>
      <c r="C17058" s="63" t="s">
        <v>103</v>
      </c>
      <c r="D17058" s="791" t="s">
        <v>10211</v>
      </c>
      <c r="E17058" s="58">
        <v>3500</v>
      </c>
      <c r="F17058" s="58"/>
      <c r="G17058" s="126">
        <f t="shared" si="272"/>
        <v>-3500</v>
      </c>
      <c r="H17058" s="705" t="s">
        <v>11244</v>
      </c>
    </row>
    <row r="17059" spans="1:8" ht="15" x14ac:dyDescent="0.2">
      <c r="A17059" s="734">
        <v>45212</v>
      </c>
      <c r="B17059" s="41" t="s">
        <v>11007</v>
      </c>
      <c r="C17059" s="63" t="s">
        <v>392</v>
      </c>
      <c r="D17059" s="791" t="s">
        <v>11343</v>
      </c>
      <c r="E17059" s="58">
        <v>1000</v>
      </c>
      <c r="F17059" s="58"/>
      <c r="G17059" s="126">
        <f t="shared" si="272"/>
        <v>-1000</v>
      </c>
      <c r="H17059" s="705" t="s">
        <v>11244</v>
      </c>
    </row>
    <row r="17060" spans="1:8" ht="15" x14ac:dyDescent="0.2">
      <c r="A17060" s="734">
        <v>45212</v>
      </c>
      <c r="B17060" s="41" t="s">
        <v>10232</v>
      </c>
      <c r="C17060" s="63" t="s">
        <v>5741</v>
      </c>
      <c r="D17060" s="791" t="s">
        <v>370</v>
      </c>
      <c r="E17060" s="58">
        <v>900</v>
      </c>
      <c r="F17060" s="58"/>
      <c r="G17060" s="126">
        <f t="shared" si="272"/>
        <v>-900</v>
      </c>
      <c r="H17060" s="705" t="s">
        <v>11244</v>
      </c>
    </row>
    <row r="17061" spans="1:8" ht="15" x14ac:dyDescent="0.2">
      <c r="A17061" s="734">
        <v>45212</v>
      </c>
      <c r="B17061" s="41" t="s">
        <v>10232</v>
      </c>
      <c r="C17061" s="670" t="s">
        <v>10889</v>
      </c>
      <c r="D17061" s="912" t="s">
        <v>11344</v>
      </c>
      <c r="E17061" s="585">
        <v>36000</v>
      </c>
      <c r="F17061" s="58"/>
      <c r="G17061" s="126">
        <f t="shared" si="272"/>
        <v>-36000</v>
      </c>
      <c r="H17061" s="705" t="s">
        <v>11244</v>
      </c>
    </row>
    <row r="17062" spans="1:8" ht="15" x14ac:dyDescent="0.2">
      <c r="A17062" s="734">
        <v>45212</v>
      </c>
      <c r="B17062" s="41" t="s">
        <v>9356</v>
      </c>
      <c r="C17062" s="670" t="s">
        <v>10889</v>
      </c>
      <c r="D17062" s="912" t="s">
        <v>11344</v>
      </c>
      <c r="E17062" s="585">
        <v>52000</v>
      </c>
      <c r="F17062" s="58"/>
      <c r="G17062" s="126">
        <f t="shared" si="272"/>
        <v>-52000</v>
      </c>
      <c r="H17062" s="705" t="s">
        <v>11244</v>
      </c>
    </row>
    <row r="17063" spans="1:8" ht="15" x14ac:dyDescent="0.2">
      <c r="A17063" s="734">
        <v>45212</v>
      </c>
      <c r="B17063" s="41" t="s">
        <v>10908</v>
      </c>
      <c r="C17063" s="670" t="s">
        <v>10889</v>
      </c>
      <c r="D17063" s="912" t="s">
        <v>11344</v>
      </c>
      <c r="E17063" s="585">
        <v>383000</v>
      </c>
      <c r="F17063" s="58"/>
      <c r="G17063" s="126">
        <f t="shared" si="272"/>
        <v>-383000</v>
      </c>
      <c r="H17063" s="705" t="s">
        <v>11244</v>
      </c>
    </row>
    <row r="17064" spans="1:8" ht="15" x14ac:dyDescent="0.2">
      <c r="A17064" s="734">
        <v>45213</v>
      </c>
      <c r="B17064" s="41" t="s">
        <v>10908</v>
      </c>
      <c r="C17064" s="63" t="s">
        <v>5741</v>
      </c>
      <c r="D17064" s="791" t="s">
        <v>10337</v>
      </c>
      <c r="E17064" s="58">
        <v>280</v>
      </c>
      <c r="F17064" s="58"/>
      <c r="G17064" s="126">
        <f t="shared" si="272"/>
        <v>-280</v>
      </c>
      <c r="H17064" s="705" t="s">
        <v>11244</v>
      </c>
    </row>
    <row r="17065" spans="1:8" ht="15" x14ac:dyDescent="0.2">
      <c r="A17065" s="734">
        <v>45213</v>
      </c>
      <c r="B17065" s="41" t="s">
        <v>25</v>
      </c>
      <c r="C17065" s="63" t="s">
        <v>4065</v>
      </c>
      <c r="D17065" s="791" t="s">
        <v>11359</v>
      </c>
      <c r="E17065" s="58">
        <v>2350</v>
      </c>
      <c r="F17065" s="58"/>
      <c r="G17065" s="126">
        <f t="shared" si="272"/>
        <v>-2350</v>
      </c>
      <c r="H17065" s="705" t="s">
        <v>11244</v>
      </c>
    </row>
    <row r="17066" spans="1:8" ht="15" x14ac:dyDescent="0.2">
      <c r="A17066" s="734">
        <v>45213</v>
      </c>
      <c r="B17066" s="41" t="s">
        <v>9986</v>
      </c>
      <c r="C17066" s="63" t="s">
        <v>5741</v>
      </c>
      <c r="D17066" s="791" t="s">
        <v>370</v>
      </c>
      <c r="E17066" s="58">
        <v>2200</v>
      </c>
      <c r="F17066" s="58"/>
      <c r="G17066" s="126">
        <f t="shared" si="272"/>
        <v>-2200</v>
      </c>
      <c r="H17066" s="705" t="s">
        <v>11244</v>
      </c>
    </row>
    <row r="17067" spans="1:8" ht="15" x14ac:dyDescent="0.2">
      <c r="A17067" s="734">
        <v>45213</v>
      </c>
      <c r="B17067" s="41" t="s">
        <v>9356</v>
      </c>
      <c r="C17067" s="63" t="s">
        <v>14</v>
      </c>
      <c r="D17067" s="791" t="s">
        <v>11360</v>
      </c>
      <c r="E17067" s="58">
        <v>3000</v>
      </c>
      <c r="F17067" s="58"/>
      <c r="G17067" s="126">
        <f t="shared" si="272"/>
        <v>-3000</v>
      </c>
      <c r="H17067" s="705" t="s">
        <v>11244</v>
      </c>
    </row>
    <row r="17068" spans="1:8" ht="15" x14ac:dyDescent="0.2">
      <c r="A17068" s="734">
        <v>45213</v>
      </c>
      <c r="B17068" s="41" t="s">
        <v>11135</v>
      </c>
      <c r="C17068" s="63" t="s">
        <v>10768</v>
      </c>
      <c r="D17068" s="791" t="s">
        <v>11361</v>
      </c>
      <c r="E17068" s="58">
        <v>700000</v>
      </c>
      <c r="F17068" s="58"/>
      <c r="G17068" s="126">
        <f t="shared" si="272"/>
        <v>-700000</v>
      </c>
      <c r="H17068" s="705" t="s">
        <v>11244</v>
      </c>
    </row>
    <row r="17069" spans="1:8" ht="15" x14ac:dyDescent="0.2">
      <c r="A17069" s="734">
        <v>45213</v>
      </c>
      <c r="B17069" s="41" t="s">
        <v>11007</v>
      </c>
      <c r="C17069" s="63" t="s">
        <v>11218</v>
      </c>
      <c r="D17069" s="791" t="s">
        <v>11362</v>
      </c>
      <c r="E17069" s="58">
        <v>65000</v>
      </c>
      <c r="F17069" s="58"/>
      <c r="G17069" s="126">
        <f t="shared" si="272"/>
        <v>-65000</v>
      </c>
      <c r="H17069" s="705" t="s">
        <v>11244</v>
      </c>
    </row>
    <row r="17070" spans="1:8" ht="15" x14ac:dyDescent="0.2">
      <c r="A17070" s="734">
        <v>45213</v>
      </c>
      <c r="B17070" s="41" t="s">
        <v>10232</v>
      </c>
      <c r="C17070" s="63" t="s">
        <v>10993</v>
      </c>
      <c r="D17070" s="791" t="s">
        <v>11363</v>
      </c>
      <c r="E17070" s="58">
        <v>30900</v>
      </c>
      <c r="F17070" s="58"/>
      <c r="G17070" s="126">
        <f t="shared" si="272"/>
        <v>-30900</v>
      </c>
      <c r="H17070" s="705" t="s">
        <v>11244</v>
      </c>
    </row>
    <row r="17071" spans="1:8" ht="15" x14ac:dyDescent="0.2">
      <c r="A17071" s="734">
        <v>45213</v>
      </c>
      <c r="B17071" s="41" t="s">
        <v>9986</v>
      </c>
      <c r="C17071" s="63" t="s">
        <v>10236</v>
      </c>
      <c r="D17071" s="791" t="s">
        <v>11364</v>
      </c>
      <c r="E17071" s="58">
        <v>110300</v>
      </c>
      <c r="F17071" s="58"/>
      <c r="G17071" s="126">
        <f t="shared" si="272"/>
        <v>-110300</v>
      </c>
      <c r="H17071" s="705" t="s">
        <v>11244</v>
      </c>
    </row>
    <row r="17072" spans="1:8" ht="15" x14ac:dyDescent="0.2">
      <c r="A17072" s="734">
        <v>45214</v>
      </c>
      <c r="B17072" s="41" t="s">
        <v>25</v>
      </c>
      <c r="C17072" s="63" t="s">
        <v>8150</v>
      </c>
      <c r="D17072" s="791" t="s">
        <v>6343</v>
      </c>
      <c r="E17072" s="58">
        <v>8700</v>
      </c>
      <c r="F17072" s="58"/>
      <c r="G17072" s="126">
        <f t="shared" si="272"/>
        <v>-8700</v>
      </c>
      <c r="H17072" s="705" t="s">
        <v>11244</v>
      </c>
    </row>
    <row r="17073" spans="1:8" ht="15" x14ac:dyDescent="0.2">
      <c r="A17073" s="734">
        <v>45214</v>
      </c>
      <c r="B17073" s="41" t="s">
        <v>103</v>
      </c>
      <c r="C17073" s="63" t="s">
        <v>8150</v>
      </c>
      <c r="D17073" s="791" t="s">
        <v>6343</v>
      </c>
      <c r="E17073" s="58">
        <v>2100</v>
      </c>
      <c r="F17073" s="58"/>
      <c r="G17073" s="126">
        <f t="shared" si="272"/>
        <v>-2100</v>
      </c>
      <c r="H17073" s="705" t="s">
        <v>11244</v>
      </c>
    </row>
    <row r="17074" spans="1:8" ht="15" x14ac:dyDescent="0.2">
      <c r="A17074" s="734">
        <v>45214</v>
      </c>
      <c r="B17074" s="41" t="s">
        <v>9986</v>
      </c>
      <c r="C17074" s="63" t="s">
        <v>10993</v>
      </c>
      <c r="D17074" s="791" t="s">
        <v>11366</v>
      </c>
      <c r="E17074" s="58">
        <v>161000</v>
      </c>
      <c r="F17074" s="58"/>
      <c r="G17074" s="126">
        <f t="shared" si="272"/>
        <v>-161000</v>
      </c>
      <c r="H17074" s="705" t="s">
        <v>11244</v>
      </c>
    </row>
    <row r="17075" spans="1:8" ht="15" x14ac:dyDescent="0.2">
      <c r="A17075" s="734">
        <v>45214</v>
      </c>
      <c r="B17075" s="41" t="s">
        <v>103</v>
      </c>
      <c r="C17075" s="63" t="s">
        <v>5741</v>
      </c>
      <c r="D17075" s="791" t="s">
        <v>11367</v>
      </c>
      <c r="E17075" s="58">
        <v>250</v>
      </c>
      <c r="F17075" s="58"/>
      <c r="G17075" s="126">
        <f t="shared" si="272"/>
        <v>-250</v>
      </c>
      <c r="H17075" s="705" t="s">
        <v>11244</v>
      </c>
    </row>
    <row r="17076" spans="1:8" ht="15" x14ac:dyDescent="0.2">
      <c r="A17076" s="734">
        <v>45214</v>
      </c>
      <c r="B17076" s="41" t="s">
        <v>103</v>
      </c>
      <c r="C17076" s="63" t="s">
        <v>103</v>
      </c>
      <c r="D17076" s="791" t="s">
        <v>10211</v>
      </c>
      <c r="E17076" s="58">
        <v>3000</v>
      </c>
      <c r="F17076" s="58"/>
      <c r="G17076" s="126">
        <f t="shared" si="272"/>
        <v>-3000</v>
      </c>
      <c r="H17076" s="705" t="s">
        <v>11244</v>
      </c>
    </row>
    <row r="17077" spans="1:8" ht="15" x14ac:dyDescent="0.2">
      <c r="A17077" s="734">
        <v>45214</v>
      </c>
      <c r="B17077" s="41" t="s">
        <v>10471</v>
      </c>
      <c r="C17077" s="63" t="s">
        <v>10993</v>
      </c>
      <c r="D17077" s="791" t="s">
        <v>11375</v>
      </c>
      <c r="E17077" s="58">
        <v>1600</v>
      </c>
      <c r="F17077" s="58"/>
      <c r="G17077" s="126">
        <f t="shared" si="272"/>
        <v>-1600</v>
      </c>
      <c r="H17077" s="705" t="s">
        <v>11244</v>
      </c>
    </row>
    <row r="17078" spans="1:8" ht="15" x14ac:dyDescent="0.2">
      <c r="A17078" s="734">
        <v>45214</v>
      </c>
      <c r="B17078" s="41" t="s">
        <v>9986</v>
      </c>
      <c r="C17078" s="63" t="s">
        <v>6476</v>
      </c>
      <c r="D17078" s="791" t="s">
        <v>11308</v>
      </c>
      <c r="E17078" s="58">
        <v>10000</v>
      </c>
      <c r="F17078" s="58"/>
      <c r="G17078" s="126">
        <f t="shared" si="272"/>
        <v>-10000</v>
      </c>
      <c r="H17078" s="705" t="s">
        <v>11244</v>
      </c>
    </row>
    <row r="17079" spans="1:8" ht="15" x14ac:dyDescent="0.2">
      <c r="A17079" s="734">
        <v>45214</v>
      </c>
      <c r="B17079" s="41" t="s">
        <v>10232</v>
      </c>
      <c r="C17079" s="63" t="s">
        <v>5741</v>
      </c>
      <c r="D17079" s="791" t="s">
        <v>370</v>
      </c>
      <c r="E17079" s="58">
        <v>5000</v>
      </c>
      <c r="F17079" s="58"/>
      <c r="G17079" s="126">
        <f t="shared" si="272"/>
        <v>-5000</v>
      </c>
      <c r="H17079" s="705" t="s">
        <v>11244</v>
      </c>
    </row>
    <row r="17080" spans="1:8" ht="15" x14ac:dyDescent="0.2">
      <c r="A17080" s="734">
        <v>45214</v>
      </c>
      <c r="B17080" s="41" t="s">
        <v>9986</v>
      </c>
      <c r="C17080" s="63" t="s">
        <v>6476</v>
      </c>
      <c r="D17080" s="791" t="s">
        <v>11376</v>
      </c>
      <c r="E17080" s="58">
        <v>15000</v>
      </c>
      <c r="F17080" s="58"/>
      <c r="G17080" s="126">
        <f t="shared" si="272"/>
        <v>-15000</v>
      </c>
      <c r="H17080" s="705" t="s">
        <v>11244</v>
      </c>
    </row>
    <row r="17081" spans="1:8" ht="15" x14ac:dyDescent="0.2">
      <c r="A17081" s="734">
        <v>45214</v>
      </c>
      <c r="B17081" s="41" t="s">
        <v>9986</v>
      </c>
      <c r="C17081" s="63" t="s">
        <v>6476</v>
      </c>
      <c r="D17081" s="791" t="s">
        <v>11377</v>
      </c>
      <c r="E17081" s="58">
        <v>10000</v>
      </c>
      <c r="F17081" s="58"/>
      <c r="G17081" s="126">
        <f t="shared" si="272"/>
        <v>-10000</v>
      </c>
      <c r="H17081" s="705" t="s">
        <v>11244</v>
      </c>
    </row>
    <row r="17082" spans="1:8" ht="15" x14ac:dyDescent="0.2">
      <c r="A17082" s="734">
        <v>45215</v>
      </c>
      <c r="B17082" s="41" t="s">
        <v>10576</v>
      </c>
      <c r="C17082" s="63" t="s">
        <v>8091</v>
      </c>
      <c r="D17082" s="791" t="s">
        <v>11378</v>
      </c>
      <c r="E17082" s="58">
        <v>1000000</v>
      </c>
      <c r="F17082" s="58"/>
      <c r="G17082" s="126">
        <f t="shared" si="272"/>
        <v>-1000000</v>
      </c>
      <c r="H17082" s="705" t="s">
        <v>11244</v>
      </c>
    </row>
    <row r="17083" spans="1:8" ht="15" x14ac:dyDescent="0.2">
      <c r="A17083" s="734">
        <v>45216</v>
      </c>
      <c r="B17083" s="41" t="s">
        <v>10908</v>
      </c>
      <c r="C17083" s="63" t="s">
        <v>11099</v>
      </c>
      <c r="D17083" s="791" t="s">
        <v>11379</v>
      </c>
      <c r="E17083" s="58">
        <v>30000</v>
      </c>
      <c r="F17083" s="58"/>
      <c r="G17083" s="126">
        <f t="shared" si="272"/>
        <v>-30000</v>
      </c>
      <c r="H17083" s="705" t="s">
        <v>11244</v>
      </c>
    </row>
    <row r="17084" spans="1:8" ht="15" x14ac:dyDescent="0.2">
      <c r="A17084" s="734">
        <v>45216</v>
      </c>
      <c r="B17084" s="41" t="s">
        <v>10232</v>
      </c>
      <c r="C17084" s="63" t="s">
        <v>10993</v>
      </c>
      <c r="D17084" s="791" t="s">
        <v>11380</v>
      </c>
      <c r="E17084" s="58">
        <v>42200</v>
      </c>
      <c r="F17084" s="58"/>
      <c r="G17084" s="126">
        <f t="shared" si="272"/>
        <v>-42200</v>
      </c>
      <c r="H17084" s="705" t="s">
        <v>11244</v>
      </c>
    </row>
    <row r="17085" spans="1:8" ht="15" x14ac:dyDescent="0.2">
      <c r="A17085" s="734">
        <v>45216</v>
      </c>
      <c r="B17085" s="41" t="s">
        <v>10232</v>
      </c>
      <c r="C17085" s="63" t="s">
        <v>10993</v>
      </c>
      <c r="D17085" s="791" t="s">
        <v>11381</v>
      </c>
      <c r="E17085" s="58">
        <v>2400</v>
      </c>
      <c r="F17085" s="58"/>
      <c r="G17085" s="126">
        <f t="shared" si="272"/>
        <v>-2400</v>
      </c>
      <c r="H17085" s="705" t="s">
        <v>11244</v>
      </c>
    </row>
    <row r="17086" spans="1:8" ht="15" x14ac:dyDescent="0.2">
      <c r="A17086" s="734">
        <v>45216</v>
      </c>
      <c r="B17086" s="41" t="s">
        <v>10232</v>
      </c>
      <c r="C17086" s="63" t="s">
        <v>5741</v>
      </c>
      <c r="D17086" s="791" t="s">
        <v>370</v>
      </c>
      <c r="E17086" s="58">
        <v>500</v>
      </c>
      <c r="F17086" s="58"/>
      <c r="G17086" s="126">
        <f t="shared" si="272"/>
        <v>-500</v>
      </c>
      <c r="H17086" s="705" t="s">
        <v>11244</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x14ac:dyDescent="0.2">
      <c r="A17088" s="734">
        <v>45216</v>
      </c>
      <c r="B17088" s="41" t="s">
        <v>10908</v>
      </c>
      <c r="C17088" s="63" t="s">
        <v>5741</v>
      </c>
      <c r="D17088" s="791" t="s">
        <v>370</v>
      </c>
      <c r="E17088" s="58">
        <v>1000</v>
      </c>
      <c r="F17088" s="58"/>
      <c r="G17088" s="126">
        <f t="shared" si="273"/>
        <v>-1000</v>
      </c>
      <c r="H17088" s="705" t="s">
        <v>11244</v>
      </c>
    </row>
    <row r="17089" spans="1:8" ht="15" x14ac:dyDescent="0.2">
      <c r="A17089" s="734">
        <v>45216</v>
      </c>
      <c r="B17089" s="41" t="s">
        <v>10576</v>
      </c>
      <c r="C17089" s="63" t="s">
        <v>5741</v>
      </c>
      <c r="D17089" s="791" t="s">
        <v>370</v>
      </c>
      <c r="E17089" s="58">
        <v>1000</v>
      </c>
      <c r="F17089" s="58"/>
      <c r="G17089" s="126">
        <f t="shared" si="273"/>
        <v>-1000</v>
      </c>
      <c r="H17089" s="705" t="s">
        <v>11244</v>
      </c>
    </row>
    <row r="17090" spans="1:8" ht="15" x14ac:dyDescent="0.2">
      <c r="A17090" s="734">
        <v>45216</v>
      </c>
      <c r="B17090" s="41" t="s">
        <v>10908</v>
      </c>
      <c r="C17090" s="63" t="s">
        <v>5741</v>
      </c>
      <c r="D17090" s="791" t="s">
        <v>370</v>
      </c>
      <c r="E17090" s="58">
        <v>300</v>
      </c>
      <c r="F17090" s="58"/>
      <c r="G17090" s="126">
        <f t="shared" si="273"/>
        <v>-300</v>
      </c>
      <c r="H17090" s="705" t="s">
        <v>11244</v>
      </c>
    </row>
    <row r="17091" spans="1:8" ht="15" x14ac:dyDescent="0.2">
      <c r="A17091" s="734">
        <v>45216</v>
      </c>
      <c r="B17091" s="41" t="s">
        <v>10232</v>
      </c>
      <c r="C17091" s="63" t="s">
        <v>10993</v>
      </c>
      <c r="D17091" s="791" t="s">
        <v>11382</v>
      </c>
      <c r="E17091" s="58">
        <v>1550</v>
      </c>
      <c r="F17091" s="58"/>
      <c r="G17091" s="126">
        <f t="shared" si="273"/>
        <v>-1550</v>
      </c>
      <c r="H17091" s="705" t="s">
        <v>11244</v>
      </c>
    </row>
    <row r="17092" spans="1:8" ht="15" x14ac:dyDescent="0.2">
      <c r="A17092" s="734">
        <v>45216</v>
      </c>
      <c r="B17092" s="41" t="s">
        <v>3946</v>
      </c>
      <c r="C17092" s="63" t="s">
        <v>286</v>
      </c>
      <c r="D17092" s="791" t="s">
        <v>11383</v>
      </c>
      <c r="E17092" s="58">
        <v>2000</v>
      </c>
      <c r="F17092" s="58"/>
      <c r="G17092" s="126">
        <f t="shared" si="273"/>
        <v>-2000</v>
      </c>
      <c r="H17092" s="705" t="s">
        <v>11244</v>
      </c>
    </row>
    <row r="17093" spans="1:8" ht="15" x14ac:dyDescent="0.2">
      <c r="A17093" s="734">
        <v>45216</v>
      </c>
      <c r="B17093" s="41" t="s">
        <v>3946</v>
      </c>
      <c r="C17093" s="63" t="s">
        <v>10993</v>
      </c>
      <c r="D17093" s="791" t="s">
        <v>11384</v>
      </c>
      <c r="E17093" s="58">
        <v>500</v>
      </c>
      <c r="F17093" s="58"/>
      <c r="G17093" s="126">
        <f t="shared" si="273"/>
        <v>-500</v>
      </c>
      <c r="H17093" s="705" t="s">
        <v>11244</v>
      </c>
    </row>
    <row r="17094" spans="1:8" ht="15" x14ac:dyDescent="0.2">
      <c r="A17094" s="734">
        <v>45216</v>
      </c>
      <c r="B17094" s="41" t="s">
        <v>3946</v>
      </c>
      <c r="C17094" s="63" t="s">
        <v>10993</v>
      </c>
      <c r="D17094" s="791" t="s">
        <v>11385</v>
      </c>
      <c r="E17094" s="58">
        <v>2000</v>
      </c>
      <c r="F17094" s="58"/>
      <c r="G17094" s="126">
        <f t="shared" si="273"/>
        <v>-2000</v>
      </c>
      <c r="H17094" s="705" t="s">
        <v>11244</v>
      </c>
    </row>
    <row r="17095" spans="1:8" ht="15" x14ac:dyDescent="0.2">
      <c r="A17095" s="734">
        <v>45216</v>
      </c>
      <c r="B17095" s="41" t="s">
        <v>9986</v>
      </c>
      <c r="C17095" s="63" t="s">
        <v>5741</v>
      </c>
      <c r="D17095" s="791" t="s">
        <v>370</v>
      </c>
      <c r="E17095" s="58">
        <v>400</v>
      </c>
      <c r="F17095" s="58"/>
      <c r="G17095" s="126">
        <f t="shared" si="273"/>
        <v>-400</v>
      </c>
      <c r="H17095" s="705" t="s">
        <v>11244</v>
      </c>
    </row>
    <row r="17096" spans="1:8" ht="15" x14ac:dyDescent="0.2">
      <c r="A17096" s="734">
        <v>45216</v>
      </c>
      <c r="B17096" s="41" t="s">
        <v>11446</v>
      </c>
      <c r="C17096" s="63" t="s">
        <v>11386</v>
      </c>
      <c r="D17096" s="791" t="s">
        <v>11387</v>
      </c>
      <c r="E17096" s="58">
        <v>150000</v>
      </c>
      <c r="F17096" s="58"/>
      <c r="G17096" s="126">
        <f t="shared" si="273"/>
        <v>-150000</v>
      </c>
      <c r="H17096" s="705" t="s">
        <v>11244</v>
      </c>
    </row>
    <row r="17097" spans="1:8" ht="15" x14ac:dyDescent="0.2">
      <c r="A17097" s="734">
        <v>45216</v>
      </c>
      <c r="B17097" s="41" t="s">
        <v>10151</v>
      </c>
      <c r="C17097" s="551" t="s">
        <v>8394</v>
      </c>
      <c r="D17097" s="904" t="s">
        <v>11399</v>
      </c>
      <c r="E17097" s="583">
        <v>75140</v>
      </c>
      <c r="F17097" s="58"/>
      <c r="G17097" s="126">
        <f t="shared" si="273"/>
        <v>-75140</v>
      </c>
      <c r="H17097" s="705" t="s">
        <v>11244</v>
      </c>
    </row>
    <row r="17098" spans="1:8" ht="15" x14ac:dyDescent="0.2">
      <c r="A17098" s="734">
        <v>45216</v>
      </c>
      <c r="B17098" s="41" t="s">
        <v>9356</v>
      </c>
      <c r="C17098" s="551" t="s">
        <v>8394</v>
      </c>
      <c r="D17098" s="904" t="s">
        <v>11399</v>
      </c>
      <c r="E17098" s="583">
        <v>3763</v>
      </c>
      <c r="F17098" s="58"/>
      <c r="G17098" s="126">
        <f t="shared" si="273"/>
        <v>-3763</v>
      </c>
      <c r="H17098" s="705" t="s">
        <v>11244</v>
      </c>
    </row>
    <row r="17099" spans="1:8" ht="15" x14ac:dyDescent="0.2">
      <c r="A17099" s="734">
        <v>45216</v>
      </c>
      <c r="B17099" s="41" t="s">
        <v>10379</v>
      </c>
      <c r="C17099" s="551" t="s">
        <v>8394</v>
      </c>
      <c r="D17099" s="904" t="s">
        <v>11399</v>
      </c>
      <c r="E17099" s="583">
        <v>17368</v>
      </c>
      <c r="F17099" s="58"/>
      <c r="G17099" s="126">
        <f t="shared" si="273"/>
        <v>-17368</v>
      </c>
      <c r="H17099" s="705" t="s">
        <v>11244</v>
      </c>
    </row>
    <row r="17100" spans="1:8" ht="15" x14ac:dyDescent="0.2">
      <c r="A17100" s="734">
        <v>45216</v>
      </c>
      <c r="B17100" s="41" t="s">
        <v>11075</v>
      </c>
      <c r="C17100" s="551" t="s">
        <v>8394</v>
      </c>
      <c r="D17100" s="904" t="s">
        <v>11399</v>
      </c>
      <c r="E17100" s="583">
        <v>194858</v>
      </c>
      <c r="F17100" s="58"/>
      <c r="G17100" s="126">
        <f t="shared" si="273"/>
        <v>-194858</v>
      </c>
      <c r="H17100" s="705" t="s">
        <v>11244</v>
      </c>
    </row>
    <row r="17101" spans="1:8" ht="15" x14ac:dyDescent="0.2">
      <c r="A17101" s="734">
        <v>45216</v>
      </c>
      <c r="B17101" s="41" t="s">
        <v>10232</v>
      </c>
      <c r="C17101" s="551" t="s">
        <v>8394</v>
      </c>
      <c r="D17101" s="904" t="s">
        <v>11399</v>
      </c>
      <c r="E17101" s="583">
        <v>650000</v>
      </c>
      <c r="F17101" s="58"/>
      <c r="G17101" s="126">
        <f t="shared" si="273"/>
        <v>-650000</v>
      </c>
      <c r="H17101" s="705" t="s">
        <v>11244</v>
      </c>
    </row>
    <row r="17102" spans="1:8" ht="15" x14ac:dyDescent="0.2">
      <c r="A17102" s="734">
        <v>45216</v>
      </c>
      <c r="B17102" s="41" t="s">
        <v>10909</v>
      </c>
      <c r="C17102" s="551" t="s">
        <v>8394</v>
      </c>
      <c r="D17102" s="904" t="s">
        <v>11399</v>
      </c>
      <c r="E17102" s="583">
        <v>308871</v>
      </c>
      <c r="F17102" s="58"/>
      <c r="G17102" s="126">
        <f t="shared" si="273"/>
        <v>-308871</v>
      </c>
      <c r="H17102" s="705" t="s">
        <v>11244</v>
      </c>
    </row>
    <row r="17103" spans="1:8" ht="15" x14ac:dyDescent="0.2">
      <c r="A17103" s="734">
        <v>45216</v>
      </c>
      <c r="B17103" s="41" t="s">
        <v>10576</v>
      </c>
      <c r="C17103" s="551" t="s">
        <v>8394</v>
      </c>
      <c r="D17103" s="904" t="s">
        <v>11399</v>
      </c>
      <c r="E17103" s="583">
        <v>250000</v>
      </c>
      <c r="F17103" s="58"/>
      <c r="G17103" s="126">
        <f t="shared" si="273"/>
        <v>-250000</v>
      </c>
      <c r="H17103" s="705" t="s">
        <v>11244</v>
      </c>
    </row>
    <row r="17104" spans="1:8" ht="15" x14ac:dyDescent="0.2">
      <c r="A17104" s="734">
        <v>45217</v>
      </c>
      <c r="B17104" s="41" t="s">
        <v>9409</v>
      </c>
      <c r="C17104" s="63" t="s">
        <v>11398</v>
      </c>
      <c r="D17104" s="791" t="s">
        <v>11388</v>
      </c>
      <c r="E17104" s="58">
        <v>250000</v>
      </c>
      <c r="F17104" s="58"/>
      <c r="G17104" s="126">
        <f t="shared" si="273"/>
        <v>-250000</v>
      </c>
      <c r="H17104" s="705" t="s">
        <v>11244</v>
      </c>
    </row>
    <row r="17105" spans="1:8" ht="15" x14ac:dyDescent="0.2">
      <c r="A17105" s="734">
        <v>45217</v>
      </c>
      <c r="B17105" s="41" t="s">
        <v>2933</v>
      </c>
      <c r="C17105" s="63" t="s">
        <v>1983</v>
      </c>
      <c r="D17105" s="791" t="s">
        <v>11389</v>
      </c>
      <c r="E17105" s="58">
        <v>150000</v>
      </c>
      <c r="F17105" s="58"/>
      <c r="G17105" s="126">
        <f t="shared" si="273"/>
        <v>-150000</v>
      </c>
      <c r="H17105" s="705" t="s">
        <v>11244</v>
      </c>
    </row>
    <row r="17106" spans="1:8" ht="15" x14ac:dyDescent="0.2">
      <c r="A17106" s="734">
        <v>45217</v>
      </c>
      <c r="B17106" s="41" t="s">
        <v>9986</v>
      </c>
      <c r="C17106" s="63" t="s">
        <v>10993</v>
      </c>
      <c r="D17106" s="791" t="s">
        <v>11390</v>
      </c>
      <c r="E17106" s="58">
        <v>80000</v>
      </c>
      <c r="F17106" s="58"/>
      <c r="G17106" s="126">
        <f t="shared" si="273"/>
        <v>-80000</v>
      </c>
      <c r="H17106" s="705" t="s">
        <v>11244</v>
      </c>
    </row>
    <row r="17107" spans="1:8" ht="15" x14ac:dyDescent="0.2">
      <c r="A17107" s="734">
        <v>45217</v>
      </c>
      <c r="B17107" s="41" t="s">
        <v>103</v>
      </c>
      <c r="C17107" s="63" t="s">
        <v>103</v>
      </c>
      <c r="D17107" s="791" t="s">
        <v>10211</v>
      </c>
      <c r="E17107" s="58">
        <v>3000</v>
      </c>
      <c r="F17107" s="58"/>
      <c r="G17107" s="126">
        <f t="shared" si="273"/>
        <v>-3000</v>
      </c>
      <c r="H17107" s="705" t="s">
        <v>11244</v>
      </c>
    </row>
    <row r="17108" spans="1:8" ht="15" x14ac:dyDescent="0.2">
      <c r="A17108" s="734">
        <v>45217</v>
      </c>
      <c r="B17108" s="41" t="s">
        <v>10232</v>
      </c>
      <c r="C17108" s="63" t="s">
        <v>286</v>
      </c>
      <c r="D17108" s="791" t="s">
        <v>8485</v>
      </c>
      <c r="E17108" s="58">
        <v>1400</v>
      </c>
      <c r="F17108" s="58"/>
      <c r="G17108" s="126">
        <f t="shared" si="273"/>
        <v>-1400</v>
      </c>
      <c r="H17108" s="705" t="s">
        <v>11244</v>
      </c>
    </row>
    <row r="17109" spans="1:8" ht="15" x14ac:dyDescent="0.2">
      <c r="A17109" s="734">
        <v>45217</v>
      </c>
      <c r="B17109" s="41" t="s">
        <v>10576</v>
      </c>
      <c r="C17109" s="63" t="s">
        <v>5741</v>
      </c>
      <c r="D17109" s="791" t="s">
        <v>11391</v>
      </c>
      <c r="E17109" s="58">
        <v>300</v>
      </c>
      <c r="F17109" s="58"/>
      <c r="G17109" s="126">
        <f t="shared" si="273"/>
        <v>-300</v>
      </c>
      <c r="H17109" s="705" t="s">
        <v>11244</v>
      </c>
    </row>
    <row r="17110" spans="1:8" ht="15" x14ac:dyDescent="0.2">
      <c r="A17110" s="734">
        <v>45217</v>
      </c>
      <c r="B17110" s="41" t="s">
        <v>9356</v>
      </c>
      <c r="C17110" s="63" t="s">
        <v>9460</v>
      </c>
      <c r="D17110" s="791" t="s">
        <v>11392</v>
      </c>
      <c r="E17110" s="58">
        <v>100000</v>
      </c>
      <c r="F17110" s="58"/>
      <c r="G17110" s="126">
        <f t="shared" si="273"/>
        <v>-100000</v>
      </c>
      <c r="H17110" s="705" t="s">
        <v>11244</v>
      </c>
    </row>
    <row r="17111" spans="1:8" ht="15" x14ac:dyDescent="0.2">
      <c r="A17111" s="734">
        <v>45217</v>
      </c>
      <c r="B17111" s="41" t="s">
        <v>10471</v>
      </c>
      <c r="C17111" s="63" t="s">
        <v>10993</v>
      </c>
      <c r="D17111" s="791" t="s">
        <v>11393</v>
      </c>
      <c r="E17111" s="58">
        <v>4500</v>
      </c>
      <c r="F17111" s="58"/>
      <c r="G17111" s="126">
        <f t="shared" si="273"/>
        <v>-4500</v>
      </c>
      <c r="H17111" s="705" t="s">
        <v>11244</v>
      </c>
    </row>
    <row r="17112" spans="1:8" ht="15" x14ac:dyDescent="0.2">
      <c r="A17112" s="734">
        <v>45217</v>
      </c>
      <c r="B17112" s="41" t="s">
        <v>9986</v>
      </c>
      <c r="C17112" s="63" t="s">
        <v>5741</v>
      </c>
      <c r="D17112" s="791" t="s">
        <v>370</v>
      </c>
      <c r="E17112" s="58">
        <v>1500</v>
      </c>
      <c r="F17112" s="58"/>
      <c r="G17112" s="126">
        <f t="shared" si="273"/>
        <v>-1500</v>
      </c>
      <c r="H17112" s="705" t="s">
        <v>11244</v>
      </c>
    </row>
    <row r="17113" spans="1:8" ht="15" x14ac:dyDescent="0.2">
      <c r="A17113" s="734">
        <v>45217</v>
      </c>
      <c r="B17113" s="41" t="s">
        <v>10232</v>
      </c>
      <c r="C17113" s="63" t="s">
        <v>6784</v>
      </c>
      <c r="D17113" s="791" t="s">
        <v>7153</v>
      </c>
      <c r="E17113" s="58">
        <v>250000</v>
      </c>
      <c r="F17113" s="58"/>
      <c r="G17113" s="126">
        <f t="shared" si="273"/>
        <v>-250000</v>
      </c>
      <c r="H17113" s="705" t="s">
        <v>11244</v>
      </c>
    </row>
    <row r="17114" spans="1:8" ht="15" x14ac:dyDescent="0.2">
      <c r="A17114" s="734">
        <v>45217</v>
      </c>
      <c r="B17114" s="41" t="s">
        <v>10232</v>
      </c>
      <c r="C17114" s="63" t="s">
        <v>5741</v>
      </c>
      <c r="D17114" s="791" t="s">
        <v>370</v>
      </c>
      <c r="E17114" s="58">
        <v>300</v>
      </c>
      <c r="F17114" s="58"/>
      <c r="G17114" s="126">
        <f t="shared" si="273"/>
        <v>-300</v>
      </c>
      <c r="H17114" s="705" t="s">
        <v>11244</v>
      </c>
    </row>
    <row r="17115" spans="1:8" ht="15" x14ac:dyDescent="0.2">
      <c r="A17115" s="734">
        <v>45217</v>
      </c>
      <c r="B17115" s="41" t="s">
        <v>11271</v>
      </c>
      <c r="C17115" s="63" t="s">
        <v>7997</v>
      </c>
      <c r="D17115" s="791" t="s">
        <v>11394</v>
      </c>
      <c r="E17115" s="58">
        <v>69120</v>
      </c>
      <c r="F17115" s="58"/>
      <c r="G17115" s="126">
        <f t="shared" si="273"/>
        <v>-69120</v>
      </c>
      <c r="H17115" s="705" t="s">
        <v>11244</v>
      </c>
    </row>
    <row r="17116" spans="1:8" ht="15" x14ac:dyDescent="0.2">
      <c r="A17116" s="734">
        <v>45217</v>
      </c>
      <c r="B17116" s="41" t="s">
        <v>11089</v>
      </c>
      <c r="C17116" s="63" t="s">
        <v>11418</v>
      </c>
      <c r="D17116" s="791" t="s">
        <v>11419</v>
      </c>
      <c r="E17116" s="58">
        <v>4200</v>
      </c>
      <c r="F17116" s="58"/>
      <c r="G17116" s="126">
        <f t="shared" si="273"/>
        <v>-4200</v>
      </c>
      <c r="H17116" s="705" t="s">
        <v>11244</v>
      </c>
    </row>
    <row r="17117" spans="1:8" ht="15" x14ac:dyDescent="0.2">
      <c r="A17117" s="734">
        <v>45217</v>
      </c>
      <c r="B17117" s="41" t="s">
        <v>11026</v>
      </c>
      <c r="C17117" s="63" t="s">
        <v>11418</v>
      </c>
      <c r="D17117" s="791" t="s">
        <v>11420</v>
      </c>
      <c r="E17117" s="58">
        <v>1000</v>
      </c>
      <c r="F17117" s="58"/>
      <c r="G17117" s="126">
        <f t="shared" si="273"/>
        <v>-1000</v>
      </c>
      <c r="H17117" s="705" t="s">
        <v>11244</v>
      </c>
    </row>
    <row r="17118" spans="1:8" ht="15" x14ac:dyDescent="0.2">
      <c r="A17118" s="734">
        <v>45217</v>
      </c>
      <c r="B17118" s="41" t="s">
        <v>10908</v>
      </c>
      <c r="C17118" s="63" t="s">
        <v>11418</v>
      </c>
      <c r="D17118" s="791" t="s">
        <v>11421</v>
      </c>
      <c r="E17118" s="58">
        <v>2900</v>
      </c>
      <c r="F17118" s="58"/>
      <c r="G17118" s="126">
        <f t="shared" si="273"/>
        <v>-2900</v>
      </c>
      <c r="H17118" s="705" t="s">
        <v>11244</v>
      </c>
    </row>
    <row r="17119" spans="1:8" ht="15" x14ac:dyDescent="0.2">
      <c r="A17119" s="734">
        <v>45217</v>
      </c>
      <c r="B17119" s="41" t="s">
        <v>10232</v>
      </c>
      <c r="C17119" s="63" t="s">
        <v>11418</v>
      </c>
      <c r="D17119" s="791" t="s">
        <v>11422</v>
      </c>
      <c r="E17119" s="58">
        <v>7500</v>
      </c>
      <c r="F17119" s="58"/>
      <c r="G17119" s="126">
        <f t="shared" si="273"/>
        <v>-7500</v>
      </c>
      <c r="H17119" s="705" t="s">
        <v>11244</v>
      </c>
    </row>
    <row r="17120" spans="1:8" ht="15" x14ac:dyDescent="0.2">
      <c r="A17120" s="734">
        <v>45217</v>
      </c>
      <c r="B17120" s="41" t="s">
        <v>10232</v>
      </c>
      <c r="C17120" s="63" t="s">
        <v>11418</v>
      </c>
      <c r="D17120" s="791" t="s">
        <v>11423</v>
      </c>
      <c r="E17120" s="58">
        <v>39300</v>
      </c>
      <c r="F17120" s="58"/>
      <c r="G17120" s="126">
        <f t="shared" si="273"/>
        <v>-39300</v>
      </c>
      <c r="H17120" s="705" t="s">
        <v>11244</v>
      </c>
    </row>
    <row r="17121" spans="1:8" ht="15" customHeight="1" x14ac:dyDescent="0.2">
      <c r="A17121" s="734">
        <v>45217</v>
      </c>
      <c r="B17121" s="41" t="s">
        <v>10232</v>
      </c>
      <c r="C17121" s="63" t="s">
        <v>5741</v>
      </c>
      <c r="D17121" s="791" t="s">
        <v>370</v>
      </c>
      <c r="E17121" s="58">
        <v>1000</v>
      </c>
      <c r="F17121" s="58"/>
      <c r="G17121" s="126">
        <f t="shared" si="273"/>
        <v>-1000</v>
      </c>
      <c r="H17121" s="705" t="s">
        <v>11244</v>
      </c>
    </row>
    <row r="17122" spans="1:8" ht="15" customHeight="1" x14ac:dyDescent="0.2">
      <c r="A17122" s="734">
        <v>45217</v>
      </c>
      <c r="B17122" s="41" t="s">
        <v>9409</v>
      </c>
      <c r="C17122" s="63" t="s">
        <v>5741</v>
      </c>
      <c r="D17122" s="791" t="s">
        <v>11424</v>
      </c>
      <c r="E17122" s="58">
        <v>250</v>
      </c>
      <c r="F17122" s="58"/>
      <c r="G17122" s="126">
        <f t="shared" si="273"/>
        <v>-250</v>
      </c>
      <c r="H17122" s="705" t="s">
        <v>11244</v>
      </c>
    </row>
    <row r="17123" spans="1:8" ht="15" customHeight="1" x14ac:dyDescent="0.2">
      <c r="A17123" s="734">
        <v>45217</v>
      </c>
      <c r="B17123" s="41" t="s">
        <v>10908</v>
      </c>
      <c r="C17123" s="63" t="s">
        <v>5741</v>
      </c>
      <c r="D17123" s="791" t="s">
        <v>370</v>
      </c>
      <c r="E17123" s="58">
        <v>3300</v>
      </c>
      <c r="F17123" s="58"/>
      <c r="G17123" s="126">
        <f t="shared" si="273"/>
        <v>-3300</v>
      </c>
      <c r="H17123" s="705" t="s">
        <v>11244</v>
      </c>
    </row>
    <row r="17124" spans="1:8" ht="15" customHeight="1" x14ac:dyDescent="0.2">
      <c r="A17124" s="734">
        <v>45217</v>
      </c>
      <c r="B17124" s="41" t="s">
        <v>9356</v>
      </c>
      <c r="C17124" s="551" t="s">
        <v>11418</v>
      </c>
      <c r="D17124" s="904" t="s">
        <v>11440</v>
      </c>
      <c r="E17124" s="583">
        <v>9200</v>
      </c>
      <c r="F17124" s="58"/>
      <c r="G17124" s="126">
        <f t="shared" si="273"/>
        <v>-9200</v>
      </c>
      <c r="H17124" s="705" t="s">
        <v>11244</v>
      </c>
    </row>
    <row r="17125" spans="1:8" ht="15" x14ac:dyDescent="0.2">
      <c r="A17125" s="734">
        <v>45217</v>
      </c>
      <c r="B17125" s="41" t="s">
        <v>10908</v>
      </c>
      <c r="C17125" s="551" t="s">
        <v>11418</v>
      </c>
      <c r="D17125" s="904" t="s">
        <v>11440</v>
      </c>
      <c r="E17125" s="583">
        <v>9200</v>
      </c>
      <c r="F17125" s="58"/>
      <c r="G17125" s="126">
        <f t="shared" si="273"/>
        <v>-9200</v>
      </c>
      <c r="H17125" s="705" t="s">
        <v>11244</v>
      </c>
    </row>
    <row r="17126" spans="1:8" ht="15" x14ac:dyDescent="0.2">
      <c r="A17126" s="734">
        <v>45217</v>
      </c>
      <c r="B17126" s="41" t="s">
        <v>10232</v>
      </c>
      <c r="C17126" s="551" t="s">
        <v>11418</v>
      </c>
      <c r="D17126" s="904" t="s">
        <v>11440</v>
      </c>
      <c r="E17126" s="583">
        <v>9200</v>
      </c>
      <c r="F17126" s="58"/>
      <c r="G17126" s="126">
        <f t="shared" si="273"/>
        <v>-9200</v>
      </c>
      <c r="H17126" s="705" t="s">
        <v>11244</v>
      </c>
    </row>
    <row r="17127" spans="1:8" ht="15" x14ac:dyDescent="0.2">
      <c r="A17127" s="734">
        <v>45217</v>
      </c>
      <c r="B17127" s="41" t="s">
        <v>9356</v>
      </c>
      <c r="C17127" s="63" t="s">
        <v>11425</v>
      </c>
      <c r="D17127" s="791" t="s">
        <v>11426</v>
      </c>
      <c r="E17127" s="58">
        <v>13000</v>
      </c>
      <c r="F17127" s="58"/>
      <c r="G17127" s="126">
        <f t="shared" si="273"/>
        <v>-13000</v>
      </c>
      <c r="H17127" s="705" t="s">
        <v>11244</v>
      </c>
    </row>
    <row r="17128" spans="1:8" ht="15" x14ac:dyDescent="0.2">
      <c r="A17128" s="734">
        <v>45217</v>
      </c>
      <c r="B17128" s="41" t="s">
        <v>11007</v>
      </c>
      <c r="C17128" s="63" t="s">
        <v>5741</v>
      </c>
      <c r="D17128" s="791" t="s">
        <v>370</v>
      </c>
      <c r="E17128" s="58">
        <v>600</v>
      </c>
      <c r="F17128" s="58"/>
      <c r="G17128" s="126">
        <f t="shared" si="273"/>
        <v>-600</v>
      </c>
      <c r="H17128" s="705" t="s">
        <v>11244</v>
      </c>
    </row>
    <row r="17129" spans="1:8" ht="15" x14ac:dyDescent="0.2">
      <c r="A17129" s="734">
        <v>45217</v>
      </c>
      <c r="B17129" s="41" t="s">
        <v>103</v>
      </c>
      <c r="C17129" s="63" t="s">
        <v>103</v>
      </c>
      <c r="D17129" s="791" t="s">
        <v>10211</v>
      </c>
      <c r="E17129" s="58">
        <v>3000</v>
      </c>
      <c r="F17129" s="58"/>
      <c r="G17129" s="126">
        <f t="shared" si="273"/>
        <v>-3000</v>
      </c>
      <c r="H17129" s="705" t="s">
        <v>11244</v>
      </c>
    </row>
    <row r="17130" spans="1:8" ht="15" x14ac:dyDescent="0.2">
      <c r="A17130" s="734">
        <v>45217</v>
      </c>
      <c r="B17130" s="41" t="s">
        <v>10232</v>
      </c>
      <c r="C17130" s="63" t="s">
        <v>5741</v>
      </c>
      <c r="D17130" s="791" t="s">
        <v>370</v>
      </c>
      <c r="E17130" s="58">
        <v>2500</v>
      </c>
      <c r="F17130" s="58"/>
      <c r="G17130" s="126">
        <f t="shared" si="273"/>
        <v>-2500</v>
      </c>
      <c r="H17130" s="705" t="s">
        <v>11244</v>
      </c>
    </row>
    <row r="17131" spans="1:8" ht="15" x14ac:dyDescent="0.2">
      <c r="A17131" s="734">
        <v>45217</v>
      </c>
      <c r="B17131" s="41" t="s">
        <v>11026</v>
      </c>
      <c r="C17131" s="63" t="s">
        <v>11418</v>
      </c>
      <c r="D17131" s="791" t="s">
        <v>4309</v>
      </c>
      <c r="E17131" s="58">
        <v>2500</v>
      </c>
      <c r="F17131" s="58"/>
      <c r="G17131" s="126">
        <f t="shared" si="273"/>
        <v>-2500</v>
      </c>
      <c r="H17131" s="705" t="s">
        <v>11244</v>
      </c>
    </row>
    <row r="17132" spans="1:8" ht="15" x14ac:dyDescent="0.2">
      <c r="A17132" s="734">
        <v>45217</v>
      </c>
      <c r="B17132" s="41" t="s">
        <v>10908</v>
      </c>
      <c r="C17132" s="63" t="s">
        <v>11288</v>
      </c>
      <c r="D17132" s="791" t="s">
        <v>10721</v>
      </c>
      <c r="E17132" s="58">
        <v>25000</v>
      </c>
      <c r="F17132" s="58"/>
      <c r="G17132" s="126">
        <f t="shared" si="273"/>
        <v>-25000</v>
      </c>
      <c r="H17132" s="705" t="s">
        <v>11244</v>
      </c>
    </row>
    <row r="17133" spans="1:8" ht="15" customHeight="1" x14ac:dyDescent="0.2">
      <c r="A17133" s="734">
        <v>45217</v>
      </c>
      <c r="B17133" s="41" t="s">
        <v>10908</v>
      </c>
      <c r="C17133" s="63" t="s">
        <v>11025</v>
      </c>
      <c r="D17133" s="791" t="s">
        <v>11442</v>
      </c>
      <c r="E17133" s="58">
        <v>60000</v>
      </c>
      <c r="F17133" s="58"/>
      <c r="G17133" s="126">
        <f t="shared" si="273"/>
        <v>-60000</v>
      </c>
      <c r="H17133" s="705" t="s">
        <v>11244</v>
      </c>
    </row>
    <row r="17134" spans="1:8" ht="15" x14ac:dyDescent="0.2">
      <c r="A17134" s="734">
        <v>45219</v>
      </c>
      <c r="B17134" s="41" t="s">
        <v>9986</v>
      </c>
      <c r="C17134" s="63" t="s">
        <v>10236</v>
      </c>
      <c r="D17134" s="791" t="s">
        <v>11364</v>
      </c>
      <c r="E17134" s="58">
        <v>75900</v>
      </c>
      <c r="F17134" s="58"/>
      <c r="G17134" s="126">
        <f t="shared" si="273"/>
        <v>-75900</v>
      </c>
      <c r="H17134" s="705" t="s">
        <v>11244</v>
      </c>
    </row>
    <row r="17135" spans="1:8" ht="15" customHeight="1" x14ac:dyDescent="0.2">
      <c r="A17135" s="734">
        <v>45219</v>
      </c>
      <c r="B17135" s="41" t="s">
        <v>9986</v>
      </c>
      <c r="C17135" s="63" t="s">
        <v>10173</v>
      </c>
      <c r="D17135" s="791" t="s">
        <v>11441</v>
      </c>
      <c r="E17135" s="58">
        <v>400000</v>
      </c>
      <c r="F17135" s="58"/>
      <c r="G17135" s="126">
        <f t="shared" si="273"/>
        <v>-400000</v>
      </c>
      <c r="H17135" s="705" t="s">
        <v>11244</v>
      </c>
    </row>
    <row r="17136" spans="1:8" ht="15" x14ac:dyDescent="0.2">
      <c r="A17136" s="734">
        <v>45219</v>
      </c>
      <c r="B17136" s="41" t="s">
        <v>10908</v>
      </c>
      <c r="C17136" s="63" t="s">
        <v>10993</v>
      </c>
      <c r="D17136" s="791" t="s">
        <v>11423</v>
      </c>
      <c r="E17136" s="58">
        <v>45590</v>
      </c>
      <c r="F17136" s="58"/>
      <c r="G17136" s="126">
        <f t="shared" si="273"/>
        <v>-45590</v>
      </c>
      <c r="H17136" s="705" t="s">
        <v>11244</v>
      </c>
    </row>
    <row r="17137" spans="1:8" ht="15" x14ac:dyDescent="0.2">
      <c r="A17137" s="734">
        <v>45219</v>
      </c>
      <c r="B17137" s="41" t="s">
        <v>10232</v>
      </c>
      <c r="C17137" s="63" t="s">
        <v>10993</v>
      </c>
      <c r="D17137" s="791" t="s">
        <v>11423</v>
      </c>
      <c r="E17137" s="58">
        <v>30000</v>
      </c>
      <c r="F17137" s="58"/>
      <c r="G17137" s="126">
        <f t="shared" si="273"/>
        <v>-30000</v>
      </c>
      <c r="H17137" s="705" t="s">
        <v>11244</v>
      </c>
    </row>
    <row r="17138" spans="1:8" ht="15" x14ac:dyDescent="0.2">
      <c r="A17138" s="734">
        <v>45219</v>
      </c>
      <c r="B17138" s="41" t="s">
        <v>9986</v>
      </c>
      <c r="C17138" s="63" t="s">
        <v>10993</v>
      </c>
      <c r="D17138" s="791" t="s">
        <v>11427</v>
      </c>
      <c r="E17138" s="58">
        <v>1670</v>
      </c>
      <c r="F17138" s="58"/>
      <c r="G17138" s="126">
        <f t="shared" si="273"/>
        <v>-1670</v>
      </c>
      <c r="H17138" s="705" t="s">
        <v>11244</v>
      </c>
    </row>
    <row r="17139" spans="1:8" ht="15" x14ac:dyDescent="0.2">
      <c r="A17139" s="734">
        <v>45219</v>
      </c>
      <c r="B17139" s="41" t="s">
        <v>10471</v>
      </c>
      <c r="C17139" s="63" t="s">
        <v>5741</v>
      </c>
      <c r="D17139" s="791" t="s">
        <v>370</v>
      </c>
      <c r="E17139" s="58">
        <v>1500</v>
      </c>
      <c r="F17139" s="58"/>
      <c r="G17139" s="126">
        <f t="shared" si="273"/>
        <v>-1500</v>
      </c>
      <c r="H17139" s="705" t="s">
        <v>11244</v>
      </c>
    </row>
    <row r="17140" spans="1:8" ht="15" x14ac:dyDescent="0.2">
      <c r="A17140" s="734">
        <v>45219</v>
      </c>
      <c r="B17140" s="41" t="s">
        <v>9769</v>
      </c>
      <c r="C17140" s="63" t="s">
        <v>11428</v>
      </c>
      <c r="D17140" s="791" t="s">
        <v>370</v>
      </c>
      <c r="E17140" s="58">
        <v>200000</v>
      </c>
      <c r="F17140" s="58"/>
      <c r="G17140" s="126">
        <f t="shared" si="273"/>
        <v>-200000</v>
      </c>
      <c r="H17140" s="705" t="s">
        <v>11244</v>
      </c>
    </row>
    <row r="17141" spans="1:8" ht="15" x14ac:dyDescent="0.2">
      <c r="A17141" s="734">
        <v>45219</v>
      </c>
      <c r="B17141" s="41" t="s">
        <v>9986</v>
      </c>
      <c r="C17141" s="63" t="s">
        <v>6476</v>
      </c>
      <c r="D17141" s="791" t="s">
        <v>11429</v>
      </c>
      <c r="E17141" s="58">
        <v>100000</v>
      </c>
      <c r="F17141" s="58"/>
      <c r="G17141" s="126">
        <f t="shared" si="273"/>
        <v>-100000</v>
      </c>
      <c r="H17141" s="705" t="s">
        <v>11244</v>
      </c>
    </row>
    <row r="17142" spans="1:8" ht="15" x14ac:dyDescent="0.2">
      <c r="A17142" s="734">
        <v>45219</v>
      </c>
      <c r="B17142" s="41" t="s">
        <v>9986</v>
      </c>
      <c r="C17142" s="63" t="s">
        <v>6476</v>
      </c>
      <c r="D17142" s="791" t="s">
        <v>11430</v>
      </c>
      <c r="E17142" s="58">
        <v>50000</v>
      </c>
      <c r="F17142" s="58"/>
      <c r="G17142" s="126">
        <f t="shared" si="273"/>
        <v>-50000</v>
      </c>
      <c r="H17142" s="705" t="s">
        <v>11244</v>
      </c>
    </row>
    <row r="17143" spans="1:8" ht="15" x14ac:dyDescent="0.2">
      <c r="A17143" s="734">
        <v>45219</v>
      </c>
      <c r="B17143" s="41" t="s">
        <v>103</v>
      </c>
      <c r="C17143" s="63" t="s">
        <v>103</v>
      </c>
      <c r="D17143" s="791" t="s">
        <v>10211</v>
      </c>
      <c r="E17143" s="58">
        <v>2000</v>
      </c>
      <c r="F17143" s="58"/>
      <c r="G17143" s="126">
        <f t="shared" si="273"/>
        <v>-2000</v>
      </c>
      <c r="H17143" s="705" t="s">
        <v>11244</v>
      </c>
    </row>
    <row r="17144" spans="1:8" ht="15" x14ac:dyDescent="0.2">
      <c r="A17144" s="734">
        <v>45219</v>
      </c>
      <c r="B17144" s="41" t="s">
        <v>9986</v>
      </c>
      <c r="C17144" s="63" t="s">
        <v>11418</v>
      </c>
      <c r="D17144" s="791" t="s">
        <v>11431</v>
      </c>
      <c r="E17144" s="58">
        <v>77000</v>
      </c>
      <c r="F17144" s="58"/>
      <c r="G17144" s="126">
        <f t="shared" si="273"/>
        <v>-77000</v>
      </c>
      <c r="H17144" s="705" t="s">
        <v>11244</v>
      </c>
    </row>
    <row r="17145" spans="1:8" ht="15" x14ac:dyDescent="0.2">
      <c r="A17145" s="734">
        <v>45219</v>
      </c>
      <c r="B17145" s="41" t="s">
        <v>9986</v>
      </c>
      <c r="C17145" s="63" t="s">
        <v>5741</v>
      </c>
      <c r="D17145" s="791" t="s">
        <v>370</v>
      </c>
      <c r="E17145" s="58">
        <v>1600</v>
      </c>
      <c r="F17145" s="58"/>
      <c r="G17145" s="126">
        <f t="shared" si="273"/>
        <v>-1600</v>
      </c>
      <c r="H17145" s="705" t="s">
        <v>11244</v>
      </c>
    </row>
    <row r="17146" spans="1:8" ht="15" x14ac:dyDescent="0.2">
      <c r="A17146" s="734">
        <v>45219</v>
      </c>
      <c r="B17146" s="41" t="s">
        <v>103</v>
      </c>
      <c r="C17146" s="63" t="s">
        <v>7929</v>
      </c>
      <c r="D17146" s="791" t="s">
        <v>11432</v>
      </c>
      <c r="E17146" s="58">
        <v>19000</v>
      </c>
      <c r="F17146" s="58"/>
      <c r="G17146" s="126">
        <f t="shared" si="273"/>
        <v>-19000</v>
      </c>
      <c r="H17146" s="705" t="s">
        <v>11244</v>
      </c>
    </row>
    <row r="17147" spans="1:8" ht="15" x14ac:dyDescent="0.2">
      <c r="A17147" s="734">
        <v>45219</v>
      </c>
      <c r="B17147" s="41" t="s">
        <v>103</v>
      </c>
      <c r="C17147" s="63" t="s">
        <v>7929</v>
      </c>
      <c r="D17147" s="791" t="s">
        <v>11433</v>
      </c>
      <c r="E17147" s="58">
        <v>1800</v>
      </c>
      <c r="F17147" s="58"/>
      <c r="G17147" s="126">
        <f t="shared" si="273"/>
        <v>-1800</v>
      </c>
      <c r="H17147" s="705" t="s">
        <v>11244</v>
      </c>
    </row>
    <row r="17148" spans="1:8" ht="15" x14ac:dyDescent="0.2">
      <c r="A17148" s="734">
        <v>45219</v>
      </c>
      <c r="B17148" s="41" t="s">
        <v>103</v>
      </c>
      <c r="C17148" s="63" t="s">
        <v>7929</v>
      </c>
      <c r="D17148" s="791" t="s">
        <v>11434</v>
      </c>
      <c r="E17148" s="58">
        <v>9500</v>
      </c>
      <c r="F17148" s="58"/>
      <c r="G17148" s="126">
        <f t="shared" si="273"/>
        <v>-9500</v>
      </c>
      <c r="H17148" s="705" t="s">
        <v>11244</v>
      </c>
    </row>
    <row r="17149" spans="1:8" ht="15" x14ac:dyDescent="0.2">
      <c r="A17149" s="734">
        <v>45220</v>
      </c>
      <c r="B17149" s="41" t="s">
        <v>10471</v>
      </c>
      <c r="C17149" s="63" t="s">
        <v>11418</v>
      </c>
      <c r="D17149" s="791" t="s">
        <v>11449</v>
      </c>
      <c r="E17149" s="58">
        <v>9300</v>
      </c>
      <c r="F17149" s="58"/>
      <c r="G17149" s="126">
        <f t="shared" si="273"/>
        <v>-9300</v>
      </c>
      <c r="H17149" s="705" t="s">
        <v>11244</v>
      </c>
    </row>
    <row r="17150" spans="1:8" ht="15" x14ac:dyDescent="0.2">
      <c r="A17150" s="734">
        <v>45220</v>
      </c>
      <c r="B17150" s="41" t="s">
        <v>10908</v>
      </c>
      <c r="C17150" s="63" t="s">
        <v>6706</v>
      </c>
      <c r="D17150" s="791" t="s">
        <v>11435</v>
      </c>
      <c r="E17150" s="58">
        <v>324000</v>
      </c>
      <c r="F17150" s="58"/>
      <c r="G17150" s="126">
        <f t="shared" si="273"/>
        <v>-324000</v>
      </c>
      <c r="H17150" s="705" t="s">
        <v>11244</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x14ac:dyDescent="0.2">
      <c r="A17152" s="734">
        <v>45220</v>
      </c>
      <c r="B17152" s="41" t="s">
        <v>103</v>
      </c>
      <c r="C17152" s="63" t="s">
        <v>5741</v>
      </c>
      <c r="D17152" s="791" t="s">
        <v>10337</v>
      </c>
      <c r="E17152" s="58">
        <v>200</v>
      </c>
      <c r="F17152" s="58"/>
      <c r="G17152" s="126">
        <f t="shared" si="274"/>
        <v>-200</v>
      </c>
      <c r="H17152" s="705" t="s">
        <v>11244</v>
      </c>
    </row>
    <row r="17153" spans="1:8" ht="15" x14ac:dyDescent="0.2">
      <c r="A17153" s="734">
        <v>45220</v>
      </c>
      <c r="B17153" s="41" t="s">
        <v>10232</v>
      </c>
      <c r="C17153" s="63" t="s">
        <v>10993</v>
      </c>
      <c r="D17153" s="791" t="s">
        <v>11437</v>
      </c>
      <c r="E17153" s="58">
        <v>500</v>
      </c>
      <c r="F17153" s="58"/>
      <c r="G17153" s="126">
        <f t="shared" si="274"/>
        <v>-500</v>
      </c>
      <c r="H17153" s="705" t="s">
        <v>11244</v>
      </c>
    </row>
    <row r="17154" spans="1:8" ht="15" x14ac:dyDescent="0.2">
      <c r="A17154" s="734">
        <v>45220</v>
      </c>
      <c r="B17154" s="41" t="s">
        <v>103</v>
      </c>
      <c r="C17154" s="63" t="s">
        <v>103</v>
      </c>
      <c r="D17154" s="791" t="s">
        <v>10211</v>
      </c>
      <c r="E17154" s="58">
        <v>2500</v>
      </c>
      <c r="F17154" s="58"/>
      <c r="G17154" s="126">
        <f t="shared" si="274"/>
        <v>-2500</v>
      </c>
      <c r="H17154" s="705" t="s">
        <v>11244</v>
      </c>
    </row>
    <row r="17155" spans="1:8" ht="15" x14ac:dyDescent="0.2">
      <c r="A17155" s="734">
        <v>45220</v>
      </c>
      <c r="B17155" s="41" t="s">
        <v>10232</v>
      </c>
      <c r="C17155" s="63" t="s">
        <v>5741</v>
      </c>
      <c r="D17155" s="791" t="s">
        <v>370</v>
      </c>
      <c r="E17155" s="58">
        <v>1500</v>
      </c>
      <c r="F17155" s="58"/>
      <c r="G17155" s="126">
        <f t="shared" si="274"/>
        <v>-1500</v>
      </c>
      <c r="H17155" s="705" t="s">
        <v>11244</v>
      </c>
    </row>
    <row r="17156" spans="1:8" ht="15" x14ac:dyDescent="0.2">
      <c r="A17156" s="734">
        <v>45220</v>
      </c>
      <c r="B17156" s="41" t="s">
        <v>10908</v>
      </c>
      <c r="C17156" s="63" t="s">
        <v>5741</v>
      </c>
      <c r="D17156" s="791" t="s">
        <v>370</v>
      </c>
      <c r="E17156" s="58">
        <v>3000</v>
      </c>
      <c r="F17156" s="58"/>
      <c r="G17156" s="126">
        <f t="shared" si="274"/>
        <v>-3000</v>
      </c>
      <c r="H17156" s="705" t="s">
        <v>11244</v>
      </c>
    </row>
    <row r="17157" spans="1:8" ht="15" x14ac:dyDescent="0.2">
      <c r="A17157" s="734">
        <v>45220</v>
      </c>
      <c r="B17157" s="41" t="s">
        <v>10908</v>
      </c>
      <c r="C17157" s="63" t="s">
        <v>5741</v>
      </c>
      <c r="D17157" s="791" t="s">
        <v>370</v>
      </c>
      <c r="E17157" s="58">
        <v>250</v>
      </c>
      <c r="F17157" s="58"/>
      <c r="G17157" s="126">
        <f t="shared" si="274"/>
        <v>-250</v>
      </c>
      <c r="H17157" s="705" t="s">
        <v>11244</v>
      </c>
    </row>
    <row r="17158" spans="1:8" ht="15" x14ac:dyDescent="0.2">
      <c r="A17158" s="734">
        <v>45221</v>
      </c>
      <c r="B17158" s="41" t="s">
        <v>25</v>
      </c>
      <c r="C17158" s="63" t="s">
        <v>14</v>
      </c>
      <c r="D17158" s="791" t="s">
        <v>11475</v>
      </c>
      <c r="E17158" s="58">
        <v>254000</v>
      </c>
      <c r="F17158" s="58"/>
      <c r="G17158" s="126">
        <f t="shared" si="274"/>
        <v>-254000</v>
      </c>
      <c r="H17158" s="705" t="s">
        <v>11244</v>
      </c>
    </row>
    <row r="17159" spans="1:8" ht="15" x14ac:dyDescent="0.2">
      <c r="A17159" s="734">
        <v>45222</v>
      </c>
      <c r="B17159" s="41" t="s">
        <v>10232</v>
      </c>
      <c r="C17159" s="63" t="s">
        <v>10993</v>
      </c>
      <c r="D17159" s="791" t="s">
        <v>11438</v>
      </c>
      <c r="E17159" s="58">
        <v>95000</v>
      </c>
      <c r="F17159" s="58"/>
      <c r="G17159" s="126">
        <f t="shared" si="274"/>
        <v>-95000</v>
      </c>
      <c r="H17159" s="705" t="s">
        <v>11244</v>
      </c>
    </row>
    <row r="17160" spans="1:8" ht="15" x14ac:dyDescent="0.2">
      <c r="A17160" s="734">
        <v>45222</v>
      </c>
      <c r="B17160" s="41" t="s">
        <v>10576</v>
      </c>
      <c r="C17160" s="63" t="s">
        <v>11418</v>
      </c>
      <c r="D17160" s="791" t="s">
        <v>7376</v>
      </c>
      <c r="E17160" s="58">
        <v>3070</v>
      </c>
      <c r="F17160" s="58"/>
      <c r="G17160" s="126">
        <f t="shared" si="274"/>
        <v>-3070</v>
      </c>
      <c r="H17160" s="705" t="s">
        <v>11244</v>
      </c>
    </row>
    <row r="17161" spans="1:8" ht="15" x14ac:dyDescent="0.2">
      <c r="A17161" s="734">
        <v>45223</v>
      </c>
      <c r="B17161" s="41" t="s">
        <v>10908</v>
      </c>
      <c r="C17161" s="63" t="s">
        <v>10993</v>
      </c>
      <c r="D17161" s="791" t="s">
        <v>11450</v>
      </c>
      <c r="E17161" s="58">
        <v>2950</v>
      </c>
      <c r="F17161" s="58"/>
      <c r="G17161" s="126">
        <f t="shared" si="274"/>
        <v>-2950</v>
      </c>
      <c r="H17161" s="705" t="s">
        <v>11244</v>
      </c>
    </row>
    <row r="17162" spans="1:8" ht="15" x14ac:dyDescent="0.2">
      <c r="A17162" s="734">
        <v>45223</v>
      </c>
      <c r="B17162" s="41" t="s">
        <v>103</v>
      </c>
      <c r="C17162" s="63" t="s">
        <v>14</v>
      </c>
      <c r="D17162" s="791" t="s">
        <v>11451</v>
      </c>
      <c r="E17162" s="58">
        <v>1050</v>
      </c>
      <c r="F17162" s="58"/>
      <c r="G17162" s="126">
        <f t="shared" si="274"/>
        <v>-1050</v>
      </c>
      <c r="H17162" s="705" t="s">
        <v>11244</v>
      </c>
    </row>
    <row r="17163" spans="1:8" ht="15" x14ac:dyDescent="0.2">
      <c r="A17163" s="734">
        <v>45223</v>
      </c>
      <c r="B17163" s="41" t="s">
        <v>10908</v>
      </c>
      <c r="C17163" s="63" t="s">
        <v>286</v>
      </c>
      <c r="D17163" s="791" t="s">
        <v>8663</v>
      </c>
      <c r="E17163" s="58">
        <v>1300</v>
      </c>
      <c r="F17163" s="58"/>
      <c r="G17163" s="126">
        <f t="shared" si="274"/>
        <v>-1300</v>
      </c>
      <c r="H17163" s="705" t="s">
        <v>11244</v>
      </c>
    </row>
    <row r="17164" spans="1:8" ht="15" x14ac:dyDescent="0.2">
      <c r="A17164" s="734">
        <v>45223</v>
      </c>
      <c r="B17164" s="41" t="s">
        <v>9356</v>
      </c>
      <c r="C17164" s="63" t="s">
        <v>392</v>
      </c>
      <c r="D17164" s="791" t="s">
        <v>6641</v>
      </c>
      <c r="E17164" s="58">
        <v>2080</v>
      </c>
      <c r="F17164" s="58"/>
      <c r="G17164" s="126">
        <f t="shared" si="274"/>
        <v>-2080</v>
      </c>
      <c r="H17164" s="705" t="s">
        <v>11244</v>
      </c>
    </row>
    <row r="17165" spans="1:8" ht="15" x14ac:dyDescent="0.2">
      <c r="A17165" s="734">
        <v>45223</v>
      </c>
      <c r="B17165" s="41" t="s">
        <v>10232</v>
      </c>
      <c r="C17165" s="551" t="s">
        <v>5741</v>
      </c>
      <c r="D17165" s="904" t="s">
        <v>370</v>
      </c>
      <c r="E17165" s="583">
        <v>2767</v>
      </c>
      <c r="F17165" s="58"/>
      <c r="G17165" s="126">
        <f t="shared" si="274"/>
        <v>-2767</v>
      </c>
      <c r="H17165" s="705" t="s">
        <v>11244</v>
      </c>
    </row>
    <row r="17166" spans="1:8" ht="15" x14ac:dyDescent="0.2">
      <c r="A17166" s="734">
        <v>45223</v>
      </c>
      <c r="B17166" s="41" t="s">
        <v>10909</v>
      </c>
      <c r="C17166" s="551" t="s">
        <v>5741</v>
      </c>
      <c r="D17166" s="904" t="s">
        <v>370</v>
      </c>
      <c r="E17166" s="583">
        <v>2767</v>
      </c>
      <c r="F17166" s="58"/>
      <c r="G17166" s="126">
        <f t="shared" si="274"/>
        <v>-2767</v>
      </c>
      <c r="H17166" s="705" t="s">
        <v>11244</v>
      </c>
    </row>
    <row r="17167" spans="1:8" ht="15" x14ac:dyDescent="0.2">
      <c r="A17167" s="734">
        <v>45223</v>
      </c>
      <c r="B17167" s="41" t="s">
        <v>9356</v>
      </c>
      <c r="C17167" s="551" t="s">
        <v>5741</v>
      </c>
      <c r="D17167" s="904" t="s">
        <v>370</v>
      </c>
      <c r="E17167" s="583">
        <v>2767</v>
      </c>
      <c r="F17167" s="58"/>
      <c r="G17167" s="126">
        <f t="shared" si="274"/>
        <v>-2767</v>
      </c>
      <c r="H17167" s="705" t="s">
        <v>11244</v>
      </c>
    </row>
    <row r="17168" spans="1:8" ht="15" x14ac:dyDescent="0.2">
      <c r="A17168" s="734">
        <v>45223</v>
      </c>
      <c r="B17168" s="41" t="s">
        <v>11026</v>
      </c>
      <c r="C17168" s="63" t="s">
        <v>10979</v>
      </c>
      <c r="D17168" s="791" t="s">
        <v>11452</v>
      </c>
      <c r="E17168" s="58">
        <v>79650</v>
      </c>
      <c r="F17168" s="58"/>
      <c r="G17168" s="126">
        <f t="shared" si="274"/>
        <v>-79650</v>
      </c>
      <c r="H17168" s="705" t="s">
        <v>11244</v>
      </c>
    </row>
    <row r="17169" spans="1:8" ht="15" x14ac:dyDescent="0.2">
      <c r="A17169" s="734">
        <v>45223</v>
      </c>
      <c r="B17169" s="41" t="s">
        <v>9986</v>
      </c>
      <c r="C17169" s="670" t="s">
        <v>9775</v>
      </c>
      <c r="D17169" s="912" t="s">
        <v>11542</v>
      </c>
      <c r="E17169" s="585">
        <v>73600</v>
      </c>
      <c r="F17169" s="58"/>
      <c r="G17169" s="126">
        <f t="shared" si="274"/>
        <v>-73600</v>
      </c>
      <c r="H17169" s="705" t="s">
        <v>11244</v>
      </c>
    </row>
    <row r="17170" spans="1:8" ht="15" x14ac:dyDescent="0.2">
      <c r="A17170" s="734">
        <v>45223</v>
      </c>
      <c r="B17170" s="41" t="s">
        <v>9967</v>
      </c>
      <c r="C17170" s="670" t="s">
        <v>9775</v>
      </c>
      <c r="D17170" s="912" t="s">
        <v>11542</v>
      </c>
      <c r="E17170" s="585">
        <v>181880</v>
      </c>
      <c r="F17170" s="58"/>
      <c r="G17170" s="126">
        <f t="shared" si="274"/>
        <v>-181880</v>
      </c>
      <c r="H17170" s="705" t="s">
        <v>11244</v>
      </c>
    </row>
    <row r="17171" spans="1:8" ht="15" x14ac:dyDescent="0.2">
      <c r="A17171" s="734">
        <v>45223</v>
      </c>
      <c r="B17171" s="41" t="s">
        <v>9986</v>
      </c>
      <c r="C17171" s="63" t="s">
        <v>11455</v>
      </c>
      <c r="D17171" s="791" t="s">
        <v>11378</v>
      </c>
      <c r="E17171" s="58">
        <v>300000</v>
      </c>
      <c r="F17171" s="58"/>
      <c r="G17171" s="126">
        <f t="shared" si="274"/>
        <v>-300000</v>
      </c>
      <c r="H17171" s="705" t="s">
        <v>11244</v>
      </c>
    </row>
    <row r="17172" spans="1:8" ht="15" x14ac:dyDescent="0.2">
      <c r="A17172" s="734">
        <v>45223</v>
      </c>
      <c r="B17172" s="41" t="s">
        <v>103</v>
      </c>
      <c r="C17172" s="63" t="s">
        <v>103</v>
      </c>
      <c r="D17172" s="791" t="s">
        <v>10211</v>
      </c>
      <c r="E17172" s="58">
        <v>600</v>
      </c>
      <c r="F17172" s="58"/>
      <c r="G17172" s="126">
        <f t="shared" si="274"/>
        <v>-600</v>
      </c>
      <c r="H17172" s="705" t="s">
        <v>11244</v>
      </c>
    </row>
    <row r="17173" spans="1:8" ht="15" x14ac:dyDescent="0.2">
      <c r="A17173" s="734">
        <v>45223</v>
      </c>
      <c r="B17173" s="41" t="s">
        <v>10232</v>
      </c>
      <c r="C17173" s="63" t="s">
        <v>10993</v>
      </c>
      <c r="D17173" s="791" t="s">
        <v>11456</v>
      </c>
      <c r="E17173" s="58">
        <v>28000</v>
      </c>
      <c r="F17173" s="58"/>
      <c r="G17173" s="126">
        <f t="shared" si="274"/>
        <v>-28000</v>
      </c>
      <c r="H17173" s="705" t="s">
        <v>11244</v>
      </c>
    </row>
    <row r="17174" spans="1:8" ht="15" x14ac:dyDescent="0.2">
      <c r="A17174" s="734">
        <v>45224</v>
      </c>
      <c r="B17174" s="41" t="s">
        <v>10232</v>
      </c>
      <c r="C17174" s="63" t="s">
        <v>10993</v>
      </c>
      <c r="D17174" s="791" t="s">
        <v>11457</v>
      </c>
      <c r="E17174" s="58">
        <v>45000</v>
      </c>
      <c r="F17174" s="58"/>
      <c r="G17174" s="126">
        <f t="shared" si="274"/>
        <v>-45000</v>
      </c>
      <c r="H17174" s="705" t="s">
        <v>11244</v>
      </c>
    </row>
    <row r="17175" spans="1:8" ht="15" x14ac:dyDescent="0.2">
      <c r="A17175" s="734">
        <v>45224</v>
      </c>
      <c r="B17175" s="41" t="s">
        <v>10232</v>
      </c>
      <c r="C17175" s="63" t="s">
        <v>5741</v>
      </c>
      <c r="D17175" s="791" t="s">
        <v>370</v>
      </c>
      <c r="E17175" s="58">
        <v>1000</v>
      </c>
      <c r="F17175" s="58"/>
      <c r="G17175" s="126">
        <f t="shared" si="274"/>
        <v>-1000</v>
      </c>
      <c r="H17175" s="705" t="s">
        <v>11244</v>
      </c>
    </row>
    <row r="17176" spans="1:8" ht="15" x14ac:dyDescent="0.2">
      <c r="A17176" s="734">
        <v>45224</v>
      </c>
      <c r="B17176" s="41" t="s">
        <v>9409</v>
      </c>
      <c r="C17176" s="63" t="s">
        <v>372</v>
      </c>
      <c r="D17176" s="791" t="s">
        <v>2108</v>
      </c>
      <c r="E17176" s="58">
        <v>1000</v>
      </c>
      <c r="F17176" s="58"/>
      <c r="G17176" s="126">
        <f t="shared" si="274"/>
        <v>-1000</v>
      </c>
      <c r="H17176" s="705" t="s">
        <v>11244</v>
      </c>
    </row>
    <row r="17177" spans="1:8" ht="15" x14ac:dyDescent="0.2">
      <c r="A17177" s="734">
        <v>45224</v>
      </c>
      <c r="B17177" s="41" t="s">
        <v>10232</v>
      </c>
      <c r="C17177" s="63" t="s">
        <v>10993</v>
      </c>
      <c r="D17177" s="791" t="s">
        <v>11458</v>
      </c>
      <c r="E17177" s="58">
        <v>25380</v>
      </c>
      <c r="F17177" s="58"/>
      <c r="G17177" s="126">
        <f t="shared" si="274"/>
        <v>-25380</v>
      </c>
      <c r="H17177" s="705" t="s">
        <v>11244</v>
      </c>
    </row>
    <row r="17178" spans="1:8" ht="15" x14ac:dyDescent="0.2">
      <c r="A17178" s="734">
        <v>45224</v>
      </c>
      <c r="B17178" s="41" t="s">
        <v>10576</v>
      </c>
      <c r="C17178" s="63" t="s">
        <v>10993</v>
      </c>
      <c r="D17178" s="791" t="s">
        <v>11459</v>
      </c>
      <c r="E17178" s="58">
        <v>34000</v>
      </c>
      <c r="F17178" s="58"/>
      <c r="G17178" s="126">
        <f t="shared" si="274"/>
        <v>-34000</v>
      </c>
      <c r="H17178" s="705" t="s">
        <v>11244</v>
      </c>
    </row>
    <row r="17179" spans="1:8" ht="15" x14ac:dyDescent="0.2">
      <c r="A17179" s="734">
        <v>45224</v>
      </c>
      <c r="B17179" s="41" t="s">
        <v>11093</v>
      </c>
      <c r="C17179" s="63" t="s">
        <v>10993</v>
      </c>
      <c r="D17179" s="791" t="s">
        <v>11422</v>
      </c>
      <c r="E17179" s="58">
        <v>14025</v>
      </c>
      <c r="F17179" s="58"/>
      <c r="G17179" s="126">
        <f t="shared" si="274"/>
        <v>-14025</v>
      </c>
      <c r="H17179" s="705" t="s">
        <v>11244</v>
      </c>
    </row>
    <row r="17180" spans="1:8" ht="15" x14ac:dyDescent="0.2">
      <c r="A17180" s="734">
        <v>45224</v>
      </c>
      <c r="B17180" s="41" t="s">
        <v>10908</v>
      </c>
      <c r="C17180" s="63" t="s">
        <v>10993</v>
      </c>
      <c r="D17180" s="791" t="s">
        <v>11458</v>
      </c>
      <c r="E17180" s="58">
        <v>4485</v>
      </c>
      <c r="F17180" s="58"/>
      <c r="G17180" s="126">
        <f t="shared" si="274"/>
        <v>-4485</v>
      </c>
      <c r="H17180" s="705" t="s">
        <v>11244</v>
      </c>
    </row>
    <row r="17181" spans="1:8" ht="15" x14ac:dyDescent="0.2">
      <c r="A17181" s="734">
        <v>45224</v>
      </c>
      <c r="B17181" s="41" t="s">
        <v>11307</v>
      </c>
      <c r="C17181" s="63" t="s">
        <v>10993</v>
      </c>
      <c r="D17181" s="791" t="s">
        <v>11460</v>
      </c>
      <c r="E17181" s="58">
        <v>19500</v>
      </c>
      <c r="F17181" s="58"/>
      <c r="G17181" s="126">
        <f t="shared" si="274"/>
        <v>-19500</v>
      </c>
      <c r="H17181" s="705" t="s">
        <v>11244</v>
      </c>
    </row>
    <row r="17182" spans="1:8" ht="15" customHeight="1" x14ac:dyDescent="0.2">
      <c r="A17182" s="734">
        <v>45224</v>
      </c>
      <c r="B17182" s="41" t="s">
        <v>11446</v>
      </c>
      <c r="C17182" s="63" t="s">
        <v>10993</v>
      </c>
      <c r="D17182" s="791" t="s">
        <v>11461</v>
      </c>
      <c r="E17182" s="58">
        <v>8400</v>
      </c>
      <c r="F17182" s="58"/>
      <c r="G17182" s="126">
        <f t="shared" si="274"/>
        <v>-8400</v>
      </c>
      <c r="H17182" s="705" t="s">
        <v>11244</v>
      </c>
    </row>
    <row r="17183" spans="1:8" ht="15" customHeight="1" x14ac:dyDescent="0.2">
      <c r="A17183" s="734">
        <v>45224</v>
      </c>
      <c r="B17183" s="41" t="s">
        <v>10908</v>
      </c>
      <c r="C17183" s="63" t="s">
        <v>10993</v>
      </c>
      <c r="D17183" s="791" t="s">
        <v>11462</v>
      </c>
      <c r="E17183" s="58">
        <v>8000</v>
      </c>
      <c r="F17183" s="58"/>
      <c r="G17183" s="126">
        <f t="shared" si="274"/>
        <v>-8000</v>
      </c>
      <c r="H17183" s="705" t="s">
        <v>11244</v>
      </c>
    </row>
    <row r="17184" spans="1:8" ht="15" customHeight="1" x14ac:dyDescent="0.2">
      <c r="A17184" s="734">
        <v>45224</v>
      </c>
      <c r="B17184" s="41" t="s">
        <v>10908</v>
      </c>
      <c r="C17184" s="63" t="s">
        <v>5741</v>
      </c>
      <c r="D17184" s="791" t="s">
        <v>370</v>
      </c>
      <c r="E17184" s="58">
        <v>5000</v>
      </c>
      <c r="F17184" s="58"/>
      <c r="G17184" s="126">
        <f t="shared" si="274"/>
        <v>-5000</v>
      </c>
      <c r="H17184" s="705" t="s">
        <v>11244</v>
      </c>
    </row>
    <row r="17185" spans="1:8" ht="15" customHeight="1" x14ac:dyDescent="0.2">
      <c r="A17185" s="734">
        <v>45224</v>
      </c>
      <c r="B17185" s="41" t="s">
        <v>10576</v>
      </c>
      <c r="C17185" s="63" t="s">
        <v>11063</v>
      </c>
      <c r="D17185" s="791" t="s">
        <v>11463</v>
      </c>
      <c r="E17185" s="58">
        <v>27300</v>
      </c>
      <c r="F17185" s="58"/>
      <c r="G17185" s="126">
        <f t="shared" si="274"/>
        <v>-27300</v>
      </c>
      <c r="H17185" s="705" t="s">
        <v>11244</v>
      </c>
    </row>
    <row r="17186" spans="1:8" ht="15" customHeight="1" x14ac:dyDescent="0.2">
      <c r="A17186" s="734">
        <v>45224</v>
      </c>
      <c r="B17186" s="41" t="s">
        <v>10908</v>
      </c>
      <c r="C17186" s="63" t="s">
        <v>11099</v>
      </c>
      <c r="D17186" s="791" t="s">
        <v>1157</v>
      </c>
      <c r="E17186" s="58">
        <v>25000</v>
      </c>
      <c r="F17186" s="58"/>
      <c r="G17186" s="126">
        <f t="shared" si="274"/>
        <v>-25000</v>
      </c>
      <c r="H17186" s="705" t="s">
        <v>11244</v>
      </c>
    </row>
    <row r="17187" spans="1:8" ht="15" x14ac:dyDescent="0.2">
      <c r="A17187" s="734">
        <v>45224</v>
      </c>
      <c r="B17187" s="41" t="s">
        <v>10576</v>
      </c>
      <c r="C17187" s="63" t="s">
        <v>5741</v>
      </c>
      <c r="D17187" s="791" t="s">
        <v>10337</v>
      </c>
      <c r="E17187" s="58">
        <v>250</v>
      </c>
      <c r="F17187" s="58"/>
      <c r="G17187" s="126">
        <f t="shared" si="274"/>
        <v>-250</v>
      </c>
      <c r="H17187" s="705" t="s">
        <v>11244</v>
      </c>
    </row>
    <row r="17188" spans="1:8" ht="15" x14ac:dyDescent="0.2">
      <c r="A17188" s="734">
        <v>45224</v>
      </c>
      <c r="B17188" s="41" t="s">
        <v>37</v>
      </c>
      <c r="C17188" s="63" t="s">
        <v>5741</v>
      </c>
      <c r="D17188" s="791" t="s">
        <v>10337</v>
      </c>
      <c r="E17188" s="58">
        <v>250</v>
      </c>
      <c r="F17188" s="58"/>
      <c r="G17188" s="126">
        <f t="shared" si="274"/>
        <v>-250</v>
      </c>
      <c r="H17188" s="705" t="s">
        <v>11244</v>
      </c>
    </row>
    <row r="17189" spans="1:8" ht="15" x14ac:dyDescent="0.2">
      <c r="A17189" s="734">
        <v>45224</v>
      </c>
      <c r="B17189" s="41" t="s">
        <v>11026</v>
      </c>
      <c r="C17189" s="63" t="s">
        <v>2796</v>
      </c>
      <c r="D17189" s="791" t="s">
        <v>8292</v>
      </c>
      <c r="E17189" s="58">
        <v>1000</v>
      </c>
      <c r="F17189" s="58"/>
      <c r="G17189" s="126">
        <f t="shared" si="274"/>
        <v>-1000</v>
      </c>
      <c r="H17189" s="705" t="s">
        <v>11244</v>
      </c>
    </row>
    <row r="17190" spans="1:8" ht="15" x14ac:dyDescent="0.2">
      <c r="A17190" s="734">
        <v>45224</v>
      </c>
      <c r="B17190" s="41" t="s">
        <v>10576</v>
      </c>
      <c r="C17190" s="63" t="s">
        <v>11465</v>
      </c>
      <c r="D17190" s="791" t="s">
        <v>11466</v>
      </c>
      <c r="E17190" s="58">
        <v>2000</v>
      </c>
      <c r="F17190" s="58"/>
      <c r="G17190" s="126">
        <f t="shared" si="274"/>
        <v>-2000</v>
      </c>
      <c r="H17190" s="705" t="s">
        <v>11244</v>
      </c>
    </row>
    <row r="17191" spans="1:8" ht="15" x14ac:dyDescent="0.2">
      <c r="A17191" s="734">
        <v>45225</v>
      </c>
      <c r="B17191" s="41" t="s">
        <v>103</v>
      </c>
      <c r="C17191" s="63" t="s">
        <v>103</v>
      </c>
      <c r="D17191" s="791" t="s">
        <v>10211</v>
      </c>
      <c r="E17191" s="58">
        <v>900</v>
      </c>
      <c r="F17191" s="58"/>
      <c r="G17191" s="126">
        <f t="shared" si="274"/>
        <v>-900</v>
      </c>
      <c r="H17191" s="705" t="s">
        <v>11244</v>
      </c>
    </row>
    <row r="17192" spans="1:8" ht="15" x14ac:dyDescent="0.2">
      <c r="A17192" s="734">
        <v>45225</v>
      </c>
      <c r="B17192" s="41" t="s">
        <v>9986</v>
      </c>
      <c r="C17192" s="670" t="s">
        <v>10993</v>
      </c>
      <c r="D17192" s="912" t="s">
        <v>4222</v>
      </c>
      <c r="E17192" s="585">
        <v>24860</v>
      </c>
      <c r="F17192" s="58"/>
      <c r="G17192" s="126">
        <f t="shared" si="274"/>
        <v>-24860</v>
      </c>
      <c r="H17192" s="705" t="s">
        <v>11244</v>
      </c>
    </row>
    <row r="17193" spans="1:8" ht="15" x14ac:dyDescent="0.2">
      <c r="A17193" s="734">
        <v>45225</v>
      </c>
      <c r="B17193" s="41" t="s">
        <v>11135</v>
      </c>
      <c r="C17193" s="670" t="s">
        <v>10993</v>
      </c>
      <c r="D17193" s="912" t="s">
        <v>4222</v>
      </c>
      <c r="E17193" s="585">
        <v>28870</v>
      </c>
      <c r="F17193" s="58"/>
      <c r="G17193" s="126">
        <f t="shared" si="274"/>
        <v>-28870</v>
      </c>
      <c r="H17193" s="705" t="s">
        <v>11244</v>
      </c>
    </row>
    <row r="17194" spans="1:8" ht="15" x14ac:dyDescent="0.2">
      <c r="A17194" s="734">
        <v>45225</v>
      </c>
      <c r="B17194" s="41" t="s">
        <v>25</v>
      </c>
      <c r="C17194" s="670" t="s">
        <v>10993</v>
      </c>
      <c r="D17194" s="912" t="s">
        <v>11467</v>
      </c>
      <c r="E17194" s="585">
        <v>42260</v>
      </c>
      <c r="F17194" s="58"/>
      <c r="G17194" s="126">
        <f t="shared" si="274"/>
        <v>-42260</v>
      </c>
      <c r="H17194" s="705" t="s">
        <v>11244</v>
      </c>
    </row>
    <row r="17195" spans="1:8" ht="15" x14ac:dyDescent="0.2">
      <c r="A17195" s="734">
        <v>45225</v>
      </c>
      <c r="B17195" s="41" t="s">
        <v>25</v>
      </c>
      <c r="C17195" s="63" t="s">
        <v>8150</v>
      </c>
      <c r="D17195" s="791" t="s">
        <v>6337</v>
      </c>
      <c r="E17195" s="58">
        <v>45373</v>
      </c>
      <c r="F17195" s="58"/>
      <c r="G17195" s="126">
        <f t="shared" si="274"/>
        <v>-45373</v>
      </c>
      <c r="H17195" s="705" t="s">
        <v>11244</v>
      </c>
    </row>
    <row r="17196" spans="1:8" ht="15" x14ac:dyDescent="0.2">
      <c r="A17196" s="734">
        <v>45225</v>
      </c>
      <c r="B17196" s="41" t="s">
        <v>103</v>
      </c>
      <c r="C17196" s="63" t="s">
        <v>8150</v>
      </c>
      <c r="D17196" s="791" t="s">
        <v>6337</v>
      </c>
      <c r="E17196" s="58">
        <v>74660</v>
      </c>
      <c r="F17196" s="58"/>
      <c r="G17196" s="126">
        <f t="shared" si="274"/>
        <v>-74660</v>
      </c>
      <c r="H17196" s="705" t="s">
        <v>11244</v>
      </c>
    </row>
    <row r="17197" spans="1:8" ht="15" x14ac:dyDescent="0.2">
      <c r="A17197" s="734">
        <v>45225</v>
      </c>
      <c r="B17197" s="41" t="s">
        <v>10232</v>
      </c>
      <c r="C17197" s="551" t="s">
        <v>670</v>
      </c>
      <c r="D17197" s="904" t="s">
        <v>11470</v>
      </c>
      <c r="E17197" s="583">
        <v>13600</v>
      </c>
      <c r="F17197" s="58"/>
      <c r="G17197" s="126">
        <f t="shared" si="274"/>
        <v>-13600</v>
      </c>
      <c r="H17197" s="705" t="s">
        <v>11244</v>
      </c>
    </row>
    <row r="17198" spans="1:8" ht="15" x14ac:dyDescent="0.2">
      <c r="A17198" s="734">
        <v>45225</v>
      </c>
      <c r="B17198" s="41" t="s">
        <v>10909</v>
      </c>
      <c r="C17198" s="551" t="s">
        <v>670</v>
      </c>
      <c r="D17198" s="904" t="s">
        <v>11470</v>
      </c>
      <c r="E17198" s="583">
        <v>13600</v>
      </c>
      <c r="F17198" s="58"/>
      <c r="G17198" s="126">
        <f t="shared" si="274"/>
        <v>-13600</v>
      </c>
      <c r="H17198" s="705" t="s">
        <v>11244</v>
      </c>
    </row>
    <row r="17199" spans="1:8" ht="15" x14ac:dyDescent="0.2">
      <c r="A17199" s="734">
        <v>45225</v>
      </c>
      <c r="B17199" s="41" t="s">
        <v>10576</v>
      </c>
      <c r="C17199" s="551" t="s">
        <v>670</v>
      </c>
      <c r="D17199" s="904" t="s">
        <v>11470</v>
      </c>
      <c r="E17199" s="583">
        <v>13600</v>
      </c>
      <c r="F17199" s="58"/>
      <c r="G17199" s="126">
        <f t="shared" si="274"/>
        <v>-13600</v>
      </c>
      <c r="H17199" s="705" t="s">
        <v>11244</v>
      </c>
    </row>
    <row r="17200" spans="1:8" ht="15" x14ac:dyDescent="0.2">
      <c r="A17200" s="734">
        <v>45225</v>
      </c>
      <c r="B17200" s="41" t="s">
        <v>10232</v>
      </c>
      <c r="C17200" s="63" t="s">
        <v>11468</v>
      </c>
      <c r="D17200" s="791" t="s">
        <v>11469</v>
      </c>
      <c r="E17200" s="58">
        <v>80000</v>
      </c>
      <c r="F17200" s="58"/>
      <c r="G17200" s="126">
        <f t="shared" si="274"/>
        <v>-80000</v>
      </c>
      <c r="H17200" s="705" t="s">
        <v>11244</v>
      </c>
    </row>
    <row r="17201" spans="1:8" ht="15" x14ac:dyDescent="0.2">
      <c r="A17201" s="734">
        <v>45225</v>
      </c>
      <c r="B17201" s="41" t="s">
        <v>11446</v>
      </c>
      <c r="C17201" s="63" t="s">
        <v>10993</v>
      </c>
      <c r="D17201" s="791" t="s">
        <v>11471</v>
      </c>
      <c r="E17201" s="58">
        <v>1200</v>
      </c>
      <c r="F17201" s="58"/>
      <c r="G17201" s="126">
        <f t="shared" si="274"/>
        <v>-1200</v>
      </c>
      <c r="H17201" s="705" t="s">
        <v>11244</v>
      </c>
    </row>
    <row r="17202" spans="1:8" ht="15" x14ac:dyDescent="0.2">
      <c r="A17202" s="734">
        <v>45225</v>
      </c>
      <c r="B17202" s="41" t="s">
        <v>10908</v>
      </c>
      <c r="C17202" s="63" t="s">
        <v>8372</v>
      </c>
      <c r="D17202" s="791" t="s">
        <v>370</v>
      </c>
      <c r="E17202" s="58">
        <v>2670</v>
      </c>
      <c r="F17202" s="58"/>
      <c r="G17202" s="126">
        <f t="shared" si="274"/>
        <v>-2670</v>
      </c>
      <c r="H17202" s="705" t="s">
        <v>11244</v>
      </c>
    </row>
    <row r="17203" spans="1:8" ht="15" x14ac:dyDescent="0.2">
      <c r="A17203" s="734">
        <v>45225</v>
      </c>
      <c r="B17203" s="41" t="s">
        <v>10232</v>
      </c>
      <c r="C17203" s="63" t="s">
        <v>5741</v>
      </c>
      <c r="D17203" s="791" t="s">
        <v>370</v>
      </c>
      <c r="E17203" s="58">
        <v>4000</v>
      </c>
      <c r="F17203" s="58"/>
      <c r="G17203" s="126">
        <f t="shared" si="274"/>
        <v>-4000</v>
      </c>
      <c r="H17203" s="705" t="s">
        <v>11244</v>
      </c>
    </row>
    <row r="17204" spans="1:8" ht="15" x14ac:dyDescent="0.2">
      <c r="A17204" s="734">
        <v>45225</v>
      </c>
      <c r="B17204" s="41" t="s">
        <v>10908</v>
      </c>
      <c r="C17204" s="63" t="s">
        <v>5741</v>
      </c>
      <c r="D17204" s="791" t="s">
        <v>370</v>
      </c>
      <c r="E17204" s="58">
        <v>200</v>
      </c>
      <c r="F17204" s="58"/>
      <c r="G17204" s="126">
        <f t="shared" si="274"/>
        <v>-200</v>
      </c>
      <c r="H17204" s="705" t="s">
        <v>11244</v>
      </c>
    </row>
    <row r="17205" spans="1:8" ht="15" x14ac:dyDescent="0.2">
      <c r="A17205" s="734">
        <v>45225</v>
      </c>
      <c r="B17205" s="41" t="s">
        <v>10908</v>
      </c>
      <c r="C17205" s="63" t="s">
        <v>5741</v>
      </c>
      <c r="D17205" s="791" t="s">
        <v>10337</v>
      </c>
      <c r="E17205" s="58">
        <v>500</v>
      </c>
      <c r="F17205" s="58"/>
      <c r="G17205" s="126">
        <f t="shared" si="274"/>
        <v>-500</v>
      </c>
      <c r="H17205" s="705" t="s">
        <v>11244</v>
      </c>
    </row>
    <row r="17206" spans="1:8" ht="15" x14ac:dyDescent="0.2">
      <c r="A17206" s="734">
        <v>45225</v>
      </c>
      <c r="B17206" s="41" t="s">
        <v>2933</v>
      </c>
      <c r="C17206" s="63" t="s">
        <v>10993</v>
      </c>
      <c r="D17206" s="791" t="s">
        <v>6486</v>
      </c>
      <c r="E17206" s="58">
        <v>12420</v>
      </c>
      <c r="F17206" s="58"/>
      <c r="G17206" s="126">
        <f t="shared" si="274"/>
        <v>-12420</v>
      </c>
      <c r="H17206" s="705" t="s">
        <v>11244</v>
      </c>
    </row>
    <row r="17207" spans="1:8" ht="15" x14ac:dyDescent="0.2">
      <c r="A17207" s="734">
        <v>45225</v>
      </c>
      <c r="B17207" s="41" t="s">
        <v>10471</v>
      </c>
      <c r="C17207" s="63" t="s">
        <v>10993</v>
      </c>
      <c r="D17207" s="791" t="s">
        <v>6641</v>
      </c>
      <c r="E17207" s="58">
        <v>6000</v>
      </c>
      <c r="F17207" s="58"/>
      <c r="G17207" s="126">
        <f t="shared" si="274"/>
        <v>-6000</v>
      </c>
      <c r="H17207" s="705" t="s">
        <v>11244</v>
      </c>
    </row>
    <row r="17208" spans="1:8" ht="15" x14ac:dyDescent="0.2">
      <c r="A17208" s="734">
        <v>45225</v>
      </c>
      <c r="B17208" s="41" t="s">
        <v>10471</v>
      </c>
      <c r="C17208" s="63" t="s">
        <v>9460</v>
      </c>
      <c r="D17208" s="791" t="s">
        <v>11473</v>
      </c>
      <c r="E17208" s="58">
        <v>30000</v>
      </c>
      <c r="F17208" s="58"/>
      <c r="G17208" s="126">
        <f t="shared" si="274"/>
        <v>-30000</v>
      </c>
      <c r="H17208" s="705" t="s">
        <v>11244</v>
      </c>
    </row>
    <row r="17209" spans="1:8" ht="15" x14ac:dyDescent="0.2">
      <c r="A17209" s="734">
        <v>45225</v>
      </c>
      <c r="B17209" s="41" t="s">
        <v>25</v>
      </c>
      <c r="C17209" s="63" t="s">
        <v>7595</v>
      </c>
      <c r="D17209" s="791" t="s">
        <v>11474</v>
      </c>
      <c r="E17209" s="58">
        <v>120000</v>
      </c>
      <c r="F17209" s="58"/>
      <c r="G17209" s="126">
        <f t="shared" si="274"/>
        <v>-120000</v>
      </c>
      <c r="H17209" s="705" t="s">
        <v>11244</v>
      </c>
    </row>
    <row r="17210" spans="1:8" ht="15" x14ac:dyDescent="0.2">
      <c r="A17210" s="734">
        <v>45225</v>
      </c>
      <c r="B17210" s="41" t="s">
        <v>103</v>
      </c>
      <c r="C17210" s="63" t="s">
        <v>103</v>
      </c>
      <c r="D17210" s="791" t="s">
        <v>10211</v>
      </c>
      <c r="E17210" s="58">
        <v>4000</v>
      </c>
      <c r="F17210" s="58"/>
      <c r="G17210" s="126">
        <f t="shared" si="274"/>
        <v>-4000</v>
      </c>
      <c r="H17210" s="705" t="s">
        <v>11244</v>
      </c>
    </row>
    <row r="17211" spans="1:8" ht="15" x14ac:dyDescent="0.2">
      <c r="A17211" s="734">
        <v>45227</v>
      </c>
      <c r="B17211" s="41" t="s">
        <v>9409</v>
      </c>
      <c r="C17211" s="63" t="s">
        <v>5410</v>
      </c>
      <c r="D17211" s="791" t="s">
        <v>11505</v>
      </c>
      <c r="E17211" s="58">
        <v>20000</v>
      </c>
      <c r="F17211" s="58"/>
      <c r="G17211" s="126">
        <f t="shared" si="274"/>
        <v>-20000</v>
      </c>
      <c r="H17211" s="705" t="s">
        <v>11244</v>
      </c>
    </row>
    <row r="17212" spans="1:8" ht="15" x14ac:dyDescent="0.2">
      <c r="A17212" s="734">
        <v>45227</v>
      </c>
      <c r="B17212" s="41" t="s">
        <v>2933</v>
      </c>
      <c r="C17212" s="63" t="s">
        <v>5410</v>
      </c>
      <c r="D17212" s="791" t="s">
        <v>11506</v>
      </c>
      <c r="E17212" s="58">
        <v>10000</v>
      </c>
      <c r="F17212" s="58"/>
      <c r="G17212" s="126">
        <f t="shared" si="274"/>
        <v>-10000</v>
      </c>
      <c r="H17212" s="705" t="s">
        <v>11244</v>
      </c>
    </row>
    <row r="17213" spans="1:8" ht="15" x14ac:dyDescent="0.2">
      <c r="A17213" s="734">
        <v>45227</v>
      </c>
      <c r="B17213" s="41" t="s">
        <v>9356</v>
      </c>
      <c r="C17213" s="63" t="s">
        <v>14</v>
      </c>
      <c r="D17213" s="791" t="s">
        <v>11507</v>
      </c>
      <c r="E17213" s="58">
        <v>3000</v>
      </c>
      <c r="F17213" s="58"/>
      <c r="G17213" s="126">
        <f t="shared" si="274"/>
        <v>-3000</v>
      </c>
      <c r="H17213" s="705" t="s">
        <v>11244</v>
      </c>
    </row>
    <row r="17214" spans="1:8" ht="15" x14ac:dyDescent="0.2">
      <c r="A17214" s="734">
        <v>45227</v>
      </c>
      <c r="B17214" s="41" t="s">
        <v>11446</v>
      </c>
      <c r="C17214" s="63" t="s">
        <v>10993</v>
      </c>
      <c r="D17214" s="791" t="s">
        <v>11508</v>
      </c>
      <c r="E17214" s="58">
        <v>1600</v>
      </c>
      <c r="F17214" s="58"/>
      <c r="G17214" s="126">
        <f t="shared" si="274"/>
        <v>-1600</v>
      </c>
      <c r="H17214" s="705" t="s">
        <v>11244</v>
      </c>
    </row>
    <row r="17215" spans="1:8" ht="15"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x14ac:dyDescent="0.2">
      <c r="A17216" s="734">
        <v>45227</v>
      </c>
      <c r="B17216" s="41" t="s">
        <v>103</v>
      </c>
      <c r="C17216" s="63" t="s">
        <v>103</v>
      </c>
      <c r="D17216" s="791" t="s">
        <v>10211</v>
      </c>
      <c r="E17216" s="58">
        <v>4000</v>
      </c>
      <c r="F17216" s="58"/>
      <c r="G17216" s="126">
        <f t="shared" si="275"/>
        <v>-4000</v>
      </c>
      <c r="H17216" s="705" t="s">
        <v>11244</v>
      </c>
    </row>
    <row r="17217" spans="1:8" ht="15" x14ac:dyDescent="0.2">
      <c r="A17217" s="734">
        <v>45227</v>
      </c>
      <c r="B17217" s="41" t="s">
        <v>10576</v>
      </c>
      <c r="C17217" s="63" t="s">
        <v>5410</v>
      </c>
      <c r="D17217" s="791" t="s">
        <v>11509</v>
      </c>
      <c r="E17217" s="58">
        <v>10500</v>
      </c>
      <c r="F17217" s="58"/>
      <c r="G17217" s="126">
        <f t="shared" si="275"/>
        <v>-10500</v>
      </c>
      <c r="H17217" s="705" t="s">
        <v>11244</v>
      </c>
    </row>
    <row r="17218" spans="1:8" ht="15" x14ac:dyDescent="0.2">
      <c r="A17218" s="734">
        <v>45227</v>
      </c>
      <c r="B17218" s="41" t="s">
        <v>11307</v>
      </c>
      <c r="C17218" s="63" t="s">
        <v>10993</v>
      </c>
      <c r="D17218" s="791" t="s">
        <v>11510</v>
      </c>
      <c r="E17218" s="58">
        <v>280</v>
      </c>
      <c r="F17218" s="58"/>
      <c r="G17218" s="126">
        <f t="shared" si="275"/>
        <v>-280</v>
      </c>
      <c r="H17218" s="705" t="s">
        <v>11244</v>
      </c>
    </row>
    <row r="17219" spans="1:8" ht="15" x14ac:dyDescent="0.2">
      <c r="A17219" s="734">
        <v>45227</v>
      </c>
      <c r="B17219" s="41" t="s">
        <v>11307</v>
      </c>
      <c r="C17219" s="63" t="s">
        <v>5741</v>
      </c>
      <c r="D17219" s="791" t="s">
        <v>370</v>
      </c>
      <c r="E17219" s="58">
        <v>3000</v>
      </c>
      <c r="F17219" s="58"/>
      <c r="G17219" s="126">
        <f t="shared" si="275"/>
        <v>-3000</v>
      </c>
      <c r="H17219" s="705" t="s">
        <v>11244</v>
      </c>
    </row>
    <row r="17220" spans="1:8" ht="15" x14ac:dyDescent="0.2">
      <c r="A17220" s="734">
        <v>45227</v>
      </c>
      <c r="B17220" s="41" t="s">
        <v>10471</v>
      </c>
      <c r="C17220" s="63" t="s">
        <v>5741</v>
      </c>
      <c r="D17220" s="791" t="s">
        <v>370</v>
      </c>
      <c r="E17220" s="58">
        <v>3000</v>
      </c>
      <c r="F17220" s="58"/>
      <c r="G17220" s="126">
        <f t="shared" si="275"/>
        <v>-3000</v>
      </c>
      <c r="H17220" s="705" t="s">
        <v>11244</v>
      </c>
    </row>
    <row r="17221" spans="1:8" ht="15" x14ac:dyDescent="0.2">
      <c r="A17221" s="734">
        <v>45227</v>
      </c>
      <c r="B17221" s="41" t="s">
        <v>10908</v>
      </c>
      <c r="C17221" s="63" t="s">
        <v>5741</v>
      </c>
      <c r="D17221" s="791" t="s">
        <v>370</v>
      </c>
      <c r="E17221" s="58">
        <v>3000</v>
      </c>
      <c r="F17221" s="58"/>
      <c r="G17221" s="126">
        <f t="shared" si="275"/>
        <v>-3000</v>
      </c>
      <c r="H17221" s="705" t="s">
        <v>11244</v>
      </c>
    </row>
    <row r="17222" spans="1:8" ht="15" x14ac:dyDescent="0.2">
      <c r="A17222" s="734">
        <v>45227</v>
      </c>
      <c r="B17222" s="41" t="s">
        <v>11511</v>
      </c>
      <c r="C17222" s="63" t="s">
        <v>10993</v>
      </c>
      <c r="D17222" s="791" t="s">
        <v>11512</v>
      </c>
      <c r="E17222" s="58">
        <v>35150</v>
      </c>
      <c r="F17222" s="58"/>
      <c r="G17222" s="126">
        <f t="shared" si="275"/>
        <v>-35150</v>
      </c>
      <c r="H17222" s="705" t="s">
        <v>11244</v>
      </c>
    </row>
    <row r="17223" spans="1:8" ht="15" x14ac:dyDescent="0.2">
      <c r="A17223" s="734">
        <v>45227</v>
      </c>
      <c r="B17223" s="41" t="s">
        <v>11026</v>
      </c>
      <c r="C17223" s="63" t="s">
        <v>11418</v>
      </c>
      <c r="D17223" s="791" t="s">
        <v>11513</v>
      </c>
      <c r="E17223" s="58">
        <v>850</v>
      </c>
      <c r="F17223" s="58"/>
      <c r="G17223" s="126">
        <f t="shared" si="275"/>
        <v>-850</v>
      </c>
      <c r="H17223" s="705" t="s">
        <v>11244</v>
      </c>
    </row>
    <row r="17224" spans="1:8" ht="15" x14ac:dyDescent="0.2">
      <c r="A17224" s="734">
        <v>45227</v>
      </c>
      <c r="B17224" s="41" t="s">
        <v>11446</v>
      </c>
      <c r="C17224" s="63" t="s">
        <v>11418</v>
      </c>
      <c r="D17224" s="791" t="s">
        <v>11514</v>
      </c>
      <c r="E17224" s="58">
        <v>2340</v>
      </c>
      <c r="F17224" s="58"/>
      <c r="G17224" s="126">
        <f t="shared" si="275"/>
        <v>-2340</v>
      </c>
      <c r="H17224" s="705" t="s">
        <v>11244</v>
      </c>
    </row>
    <row r="17225" spans="1:8" ht="15" x14ac:dyDescent="0.2">
      <c r="A17225" s="734">
        <v>45227</v>
      </c>
      <c r="B17225" s="41" t="s">
        <v>11446</v>
      </c>
      <c r="C17225" s="63" t="s">
        <v>5741</v>
      </c>
      <c r="D17225" s="791" t="s">
        <v>10337</v>
      </c>
      <c r="E17225" s="58">
        <v>200</v>
      </c>
      <c r="F17225" s="58"/>
      <c r="G17225" s="126">
        <f t="shared" si="275"/>
        <v>-200</v>
      </c>
      <c r="H17225" s="705" t="s">
        <v>11244</v>
      </c>
    </row>
    <row r="17226" spans="1:8" ht="15" x14ac:dyDescent="0.2">
      <c r="A17226" s="734">
        <v>45227</v>
      </c>
      <c r="B17226" s="41" t="s">
        <v>10576</v>
      </c>
      <c r="C17226" s="63" t="s">
        <v>10993</v>
      </c>
      <c r="D17226" s="791" t="s">
        <v>11515</v>
      </c>
      <c r="E17226" s="58">
        <v>600</v>
      </c>
      <c r="F17226" s="58"/>
      <c r="G17226" s="126">
        <f t="shared" si="275"/>
        <v>-600</v>
      </c>
      <c r="H17226" s="705" t="s">
        <v>11244</v>
      </c>
    </row>
    <row r="17227" spans="1:8" ht="15" x14ac:dyDescent="0.2">
      <c r="A17227" s="734">
        <v>45227</v>
      </c>
      <c r="B17227" s="41" t="s">
        <v>11446</v>
      </c>
      <c r="C17227" s="551" t="s">
        <v>10993</v>
      </c>
      <c r="D17227" s="904" t="s">
        <v>11516</v>
      </c>
      <c r="E17227" s="583">
        <v>100900</v>
      </c>
      <c r="F17227" s="58"/>
      <c r="G17227" s="126">
        <f t="shared" si="275"/>
        <v>-100900</v>
      </c>
      <c r="H17227" s="705" t="s">
        <v>11244</v>
      </c>
    </row>
    <row r="17228" spans="1:8" ht="15" x14ac:dyDescent="0.2">
      <c r="A17228" s="734">
        <v>45227</v>
      </c>
      <c r="B17228" s="41" t="s">
        <v>9986</v>
      </c>
      <c r="C17228" s="551" t="s">
        <v>10993</v>
      </c>
      <c r="D17228" s="904" t="s">
        <v>11516</v>
      </c>
      <c r="E17228" s="583">
        <v>51240</v>
      </c>
      <c r="F17228" s="58"/>
      <c r="G17228" s="126">
        <f t="shared" si="275"/>
        <v>-51240</v>
      </c>
      <c r="H17228" s="705" t="s">
        <v>11244</v>
      </c>
    </row>
    <row r="17229" spans="1:8" ht="15" x14ac:dyDescent="0.2">
      <c r="A17229" s="734">
        <v>45227</v>
      </c>
      <c r="B17229" s="41" t="s">
        <v>10471</v>
      </c>
      <c r="C17229" s="63" t="s">
        <v>10993</v>
      </c>
      <c r="D17229" s="791" t="s">
        <v>11517</v>
      </c>
      <c r="E17229" s="58">
        <v>5450</v>
      </c>
      <c r="F17229" s="58"/>
      <c r="G17229" s="126">
        <f t="shared" si="275"/>
        <v>-5450</v>
      </c>
      <c r="H17229" s="705" t="s">
        <v>11244</v>
      </c>
    </row>
    <row r="17230" spans="1:8" ht="15" x14ac:dyDescent="0.2">
      <c r="A17230" s="734">
        <v>45227</v>
      </c>
      <c r="B17230" s="41" t="s">
        <v>11446</v>
      </c>
      <c r="C17230" s="63" t="s">
        <v>11518</v>
      </c>
      <c r="D17230" s="791" t="s">
        <v>11519</v>
      </c>
      <c r="E17230" s="58">
        <v>1300</v>
      </c>
      <c r="F17230" s="58"/>
      <c r="G17230" s="126">
        <f t="shared" si="275"/>
        <v>-1300</v>
      </c>
      <c r="H17230" s="705" t="s">
        <v>11244</v>
      </c>
    </row>
    <row r="17231" spans="1:8" ht="15" x14ac:dyDescent="0.2">
      <c r="A17231" s="734">
        <v>45227</v>
      </c>
      <c r="B17231" s="41" t="s">
        <v>3946</v>
      </c>
      <c r="C17231" s="551" t="s">
        <v>300</v>
      </c>
      <c r="D17231" s="904" t="s">
        <v>11520</v>
      </c>
      <c r="E17231" s="583">
        <v>48000</v>
      </c>
      <c r="F17231" s="58"/>
      <c r="G17231" s="126">
        <f t="shared" si="275"/>
        <v>-48000</v>
      </c>
      <c r="H17231" s="705" t="s">
        <v>11244</v>
      </c>
    </row>
    <row r="17232" spans="1:8" ht="15" x14ac:dyDescent="0.2">
      <c r="A17232" s="734">
        <v>45227</v>
      </c>
      <c r="B17232" s="41" t="s">
        <v>3945</v>
      </c>
      <c r="C17232" s="551" t="s">
        <v>300</v>
      </c>
      <c r="D17232" s="904" t="s">
        <v>11520</v>
      </c>
      <c r="E17232" s="583">
        <v>48000</v>
      </c>
      <c r="F17232" s="58"/>
      <c r="G17232" s="126">
        <f t="shared" si="275"/>
        <v>-48000</v>
      </c>
      <c r="H17232" s="705" t="s">
        <v>11244</v>
      </c>
    </row>
    <row r="17233" spans="1:8" ht="15" x14ac:dyDescent="0.2">
      <c r="A17233" s="734">
        <v>45227</v>
      </c>
      <c r="B17233" s="41" t="s">
        <v>37</v>
      </c>
      <c r="C17233" s="551" t="s">
        <v>300</v>
      </c>
      <c r="D17233" s="904" t="s">
        <v>11520</v>
      </c>
      <c r="E17233" s="583">
        <v>22301</v>
      </c>
      <c r="F17233" s="58"/>
      <c r="G17233" s="126">
        <f t="shared" si="275"/>
        <v>-22301</v>
      </c>
      <c r="H17233" s="705" t="s">
        <v>11244</v>
      </c>
    </row>
    <row r="17234" spans="1:8" ht="15" x14ac:dyDescent="0.2">
      <c r="A17234" s="734">
        <v>45229</v>
      </c>
      <c r="B17234" s="41" t="s">
        <v>11007</v>
      </c>
      <c r="C17234" s="63" t="s">
        <v>14</v>
      </c>
      <c r="D17234" s="791" t="s">
        <v>11521</v>
      </c>
      <c r="E17234" s="58">
        <v>500</v>
      </c>
      <c r="F17234" s="58"/>
      <c r="G17234" s="126">
        <f t="shared" si="275"/>
        <v>-500</v>
      </c>
      <c r="H17234" s="705" t="s">
        <v>11244</v>
      </c>
    </row>
    <row r="17235" spans="1:8" ht="15" x14ac:dyDescent="0.2">
      <c r="A17235" s="734">
        <v>45229</v>
      </c>
      <c r="B17235" s="41" t="s">
        <v>10576</v>
      </c>
      <c r="C17235" s="63" t="s">
        <v>5741</v>
      </c>
      <c r="D17235" s="791" t="s">
        <v>370</v>
      </c>
      <c r="E17235" s="58">
        <v>2000</v>
      </c>
      <c r="F17235" s="58"/>
      <c r="G17235" s="126">
        <f t="shared" si="275"/>
        <v>-2000</v>
      </c>
      <c r="H17235" s="705" t="s">
        <v>11244</v>
      </c>
    </row>
    <row r="17236" spans="1:8" ht="15" x14ac:dyDescent="0.2">
      <c r="A17236" s="734">
        <v>45229</v>
      </c>
      <c r="B17236" s="41" t="s">
        <v>11026</v>
      </c>
      <c r="C17236" s="63" t="s">
        <v>14</v>
      </c>
      <c r="D17236" s="791" t="s">
        <v>3991</v>
      </c>
      <c r="E17236" s="58">
        <v>3890</v>
      </c>
      <c r="F17236" s="58"/>
      <c r="G17236" s="126">
        <f t="shared" si="275"/>
        <v>-3890</v>
      </c>
      <c r="H17236" s="705" t="s">
        <v>11244</v>
      </c>
    </row>
    <row r="17237" spans="1:8" ht="15" x14ac:dyDescent="0.2">
      <c r="A17237" s="734">
        <v>45229</v>
      </c>
      <c r="B17237" s="41" t="s">
        <v>11446</v>
      </c>
      <c r="C17237" s="63" t="s">
        <v>10993</v>
      </c>
      <c r="D17237" s="791" t="s">
        <v>11524</v>
      </c>
      <c r="E17237" s="58">
        <v>80000</v>
      </c>
      <c r="F17237" s="58"/>
      <c r="G17237" s="126">
        <f t="shared" si="275"/>
        <v>-80000</v>
      </c>
      <c r="H17237" s="705" t="s">
        <v>11244</v>
      </c>
    </row>
    <row r="17238" spans="1:8" ht="15" x14ac:dyDescent="0.2">
      <c r="A17238" s="734">
        <v>45229</v>
      </c>
      <c r="B17238" s="41" t="s">
        <v>10232</v>
      </c>
      <c r="C17238" s="63" t="s">
        <v>10993</v>
      </c>
      <c r="D17238" s="791" t="s">
        <v>11525</v>
      </c>
      <c r="E17238" s="58">
        <v>16000</v>
      </c>
      <c r="F17238" s="58"/>
      <c r="G17238" s="126">
        <f t="shared" si="275"/>
        <v>-16000</v>
      </c>
      <c r="H17238" s="705" t="s">
        <v>11244</v>
      </c>
    </row>
    <row r="17239" spans="1:8" ht="15" x14ac:dyDescent="0.2">
      <c r="A17239" s="734">
        <v>45229</v>
      </c>
      <c r="B17239" s="41" t="s">
        <v>10908</v>
      </c>
      <c r="C17239" s="63" t="s">
        <v>10993</v>
      </c>
      <c r="D17239" s="791" t="s">
        <v>11525</v>
      </c>
      <c r="E17239" s="58">
        <v>39000</v>
      </c>
      <c r="F17239" s="58"/>
      <c r="G17239" s="126">
        <f t="shared" si="275"/>
        <v>-39000</v>
      </c>
      <c r="H17239" s="705" t="s">
        <v>11244</v>
      </c>
    </row>
    <row r="17240" spans="1:8" ht="15" x14ac:dyDescent="0.2">
      <c r="A17240" s="734">
        <v>45229</v>
      </c>
      <c r="B17240" s="41" t="s">
        <v>11446</v>
      </c>
      <c r="C17240" s="63" t="s">
        <v>5741</v>
      </c>
      <c r="D17240" s="791" t="s">
        <v>370</v>
      </c>
      <c r="E17240" s="58">
        <v>2700</v>
      </c>
      <c r="F17240" s="58"/>
      <c r="G17240" s="126">
        <f t="shared" si="275"/>
        <v>-2700</v>
      </c>
      <c r="H17240" s="705" t="s">
        <v>11244</v>
      </c>
    </row>
    <row r="17241" spans="1:8" ht="15" x14ac:dyDescent="0.2">
      <c r="A17241" s="734">
        <v>45229</v>
      </c>
      <c r="B17241" s="41" t="s">
        <v>9986</v>
      </c>
      <c r="C17241" s="63" t="s">
        <v>5741</v>
      </c>
      <c r="D17241" s="791" t="s">
        <v>370</v>
      </c>
      <c r="E17241" s="58">
        <v>1300</v>
      </c>
      <c r="F17241" s="58"/>
      <c r="G17241" s="126">
        <f t="shared" si="275"/>
        <v>-1300</v>
      </c>
      <c r="H17241" s="705" t="s">
        <v>11244</v>
      </c>
    </row>
    <row r="17242" spans="1:8" ht="15" x14ac:dyDescent="0.2">
      <c r="A17242" s="734">
        <v>45229</v>
      </c>
      <c r="B17242" s="41" t="s">
        <v>10576</v>
      </c>
      <c r="C17242" s="63" t="s">
        <v>5741</v>
      </c>
      <c r="D17242" s="791" t="s">
        <v>370</v>
      </c>
      <c r="E17242" s="58">
        <v>1500</v>
      </c>
      <c r="F17242" s="58"/>
      <c r="G17242" s="126">
        <f t="shared" si="275"/>
        <v>-1500</v>
      </c>
      <c r="H17242" s="705" t="s">
        <v>11244</v>
      </c>
    </row>
    <row r="17243" spans="1:8" ht="15" x14ac:dyDescent="0.2">
      <c r="A17243" s="734">
        <v>45229</v>
      </c>
      <c r="B17243" s="41" t="s">
        <v>10576</v>
      </c>
      <c r="C17243" s="551" t="s">
        <v>10993</v>
      </c>
      <c r="D17243" s="904" t="s">
        <v>11534</v>
      </c>
      <c r="E17243" s="583">
        <v>9100</v>
      </c>
      <c r="F17243" s="58"/>
      <c r="G17243" s="126">
        <f t="shared" si="275"/>
        <v>-9100</v>
      </c>
      <c r="H17243" s="705" t="s">
        <v>11244</v>
      </c>
    </row>
    <row r="17244" spans="1:8" ht="15" x14ac:dyDescent="0.2">
      <c r="A17244" s="734">
        <v>45229</v>
      </c>
      <c r="B17244" s="41" t="s">
        <v>10908</v>
      </c>
      <c r="C17244" s="551" t="s">
        <v>10993</v>
      </c>
      <c r="D17244" s="904" t="s">
        <v>11534</v>
      </c>
      <c r="E17244" s="583">
        <v>9100</v>
      </c>
      <c r="F17244" s="58"/>
      <c r="G17244" s="126">
        <f t="shared" si="275"/>
        <v>-9100</v>
      </c>
      <c r="H17244" s="705" t="s">
        <v>11244</v>
      </c>
    </row>
    <row r="17245" spans="1:8" ht="15" x14ac:dyDescent="0.2">
      <c r="A17245" s="734">
        <v>45229</v>
      </c>
      <c r="B17245" s="41" t="s">
        <v>10232</v>
      </c>
      <c r="C17245" s="551" t="s">
        <v>10993</v>
      </c>
      <c r="D17245" s="904" t="s">
        <v>11534</v>
      </c>
      <c r="E17245" s="583">
        <v>9100</v>
      </c>
      <c r="F17245" s="58"/>
      <c r="G17245" s="126">
        <f t="shared" si="275"/>
        <v>-9100</v>
      </c>
      <c r="H17245" s="705" t="s">
        <v>11244</v>
      </c>
    </row>
    <row r="17246" spans="1:8" ht="15" x14ac:dyDescent="0.2">
      <c r="A17246" s="734">
        <v>45229</v>
      </c>
      <c r="B17246" s="41" t="s">
        <v>10576</v>
      </c>
      <c r="C17246" s="634" t="s">
        <v>10993</v>
      </c>
      <c r="D17246" s="1063" t="s">
        <v>11535</v>
      </c>
      <c r="E17246" s="735">
        <v>4800</v>
      </c>
      <c r="F17246" s="58"/>
      <c r="G17246" s="126">
        <f t="shared" si="275"/>
        <v>-4800</v>
      </c>
      <c r="H17246" s="705" t="s">
        <v>11244</v>
      </c>
    </row>
    <row r="17247" spans="1:8" ht="15" x14ac:dyDescent="0.2">
      <c r="A17247" s="734">
        <v>45229</v>
      </c>
      <c r="B17247" s="41" t="s">
        <v>10908</v>
      </c>
      <c r="C17247" s="634" t="s">
        <v>10993</v>
      </c>
      <c r="D17247" s="1063" t="s">
        <v>11535</v>
      </c>
      <c r="E17247" s="735">
        <v>4800</v>
      </c>
      <c r="F17247" s="58"/>
      <c r="G17247" s="126">
        <f t="shared" si="275"/>
        <v>-4800</v>
      </c>
      <c r="H17247" s="705" t="s">
        <v>11244</v>
      </c>
    </row>
    <row r="17248" spans="1:8" ht="15" x14ac:dyDescent="0.2">
      <c r="A17248" s="734">
        <v>45229</v>
      </c>
      <c r="B17248" s="41" t="s">
        <v>10232</v>
      </c>
      <c r="C17248" s="634" t="s">
        <v>10993</v>
      </c>
      <c r="D17248" s="1063" t="s">
        <v>11535</v>
      </c>
      <c r="E17248" s="735">
        <v>4800</v>
      </c>
      <c r="F17248" s="58"/>
      <c r="G17248" s="126">
        <f t="shared" si="275"/>
        <v>-4800</v>
      </c>
      <c r="H17248" s="705" t="s">
        <v>11244</v>
      </c>
    </row>
    <row r="17249" spans="1:8" ht="15" x14ac:dyDescent="0.2">
      <c r="A17249" s="734">
        <v>45229</v>
      </c>
      <c r="B17249" s="41" t="s">
        <v>11007</v>
      </c>
      <c r="C17249" s="63" t="s">
        <v>6624</v>
      </c>
      <c r="D17249" s="791" t="s">
        <v>11526</v>
      </c>
      <c r="E17249" s="58">
        <v>20000</v>
      </c>
      <c r="F17249" s="58"/>
      <c r="G17249" s="126">
        <f t="shared" si="275"/>
        <v>-20000</v>
      </c>
      <c r="H17249" s="705" t="s">
        <v>11244</v>
      </c>
    </row>
    <row r="17250" spans="1:8" ht="15" x14ac:dyDescent="0.2">
      <c r="A17250" s="734">
        <v>45229</v>
      </c>
      <c r="B17250" s="41" t="s">
        <v>10471</v>
      </c>
      <c r="C17250" s="63" t="s">
        <v>14</v>
      </c>
      <c r="D17250" s="791" t="s">
        <v>11533</v>
      </c>
      <c r="E17250" s="58">
        <v>3000</v>
      </c>
      <c r="F17250" s="58"/>
      <c r="G17250" s="126">
        <f t="shared" si="275"/>
        <v>-3000</v>
      </c>
      <c r="H17250" s="705" t="s">
        <v>11244</v>
      </c>
    </row>
    <row r="17251" spans="1:8" ht="15" x14ac:dyDescent="0.2">
      <c r="A17251" s="734">
        <v>45230</v>
      </c>
      <c r="B17251" s="41" t="s">
        <v>10908</v>
      </c>
      <c r="C17251" s="63" t="s">
        <v>5741</v>
      </c>
      <c r="D17251" s="791" t="s">
        <v>370</v>
      </c>
      <c r="E17251" s="58">
        <v>3000</v>
      </c>
      <c r="F17251" s="58"/>
      <c r="G17251" s="126">
        <f t="shared" si="275"/>
        <v>-3000</v>
      </c>
      <c r="H17251" s="705" t="s">
        <v>11244</v>
      </c>
    </row>
    <row r="17252" spans="1:8" ht="15" x14ac:dyDescent="0.2">
      <c r="A17252" s="734">
        <v>45230</v>
      </c>
      <c r="B17252" s="41" t="s">
        <v>10232</v>
      </c>
      <c r="C17252" s="63" t="s">
        <v>10993</v>
      </c>
      <c r="D17252" s="791" t="s">
        <v>11527</v>
      </c>
      <c r="E17252" s="58">
        <v>33600</v>
      </c>
      <c r="F17252" s="58"/>
      <c r="G17252" s="126">
        <f t="shared" si="275"/>
        <v>-33600</v>
      </c>
      <c r="H17252" s="705" t="s">
        <v>11244</v>
      </c>
    </row>
    <row r="17253" spans="1:8" ht="15" x14ac:dyDescent="0.2">
      <c r="A17253" s="734">
        <v>45230</v>
      </c>
      <c r="B17253" s="41" t="s">
        <v>10471</v>
      </c>
      <c r="C17253" s="63" t="s">
        <v>10993</v>
      </c>
      <c r="D17253" s="791" t="s">
        <v>10868</v>
      </c>
      <c r="E17253" s="58">
        <v>8700</v>
      </c>
      <c r="F17253" s="58"/>
      <c r="G17253" s="126">
        <f t="shared" si="275"/>
        <v>-8700</v>
      </c>
      <c r="H17253" s="705" t="s">
        <v>11244</v>
      </c>
    </row>
    <row r="17254" spans="1:8" ht="15" x14ac:dyDescent="0.2">
      <c r="A17254" s="734">
        <v>45230</v>
      </c>
      <c r="B17254" s="41" t="s">
        <v>10576</v>
      </c>
      <c r="C17254" s="63" t="s">
        <v>10993</v>
      </c>
      <c r="D17254" s="791" t="s">
        <v>11528</v>
      </c>
      <c r="E17254" s="58">
        <v>10000</v>
      </c>
      <c r="F17254" s="58"/>
      <c r="G17254" s="126">
        <f t="shared" si="275"/>
        <v>-10000</v>
      </c>
      <c r="H17254" s="705" t="s">
        <v>11244</v>
      </c>
    </row>
    <row r="17255" spans="1:8" ht="15"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x14ac:dyDescent="0.2">
      <c r="A17258" s="734">
        <v>45230</v>
      </c>
      <c r="B17258" s="41" t="s">
        <v>10576</v>
      </c>
      <c r="C17258" s="63" t="s">
        <v>10993</v>
      </c>
      <c r="D17258" s="791" t="s">
        <v>11277</v>
      </c>
      <c r="E17258" s="58">
        <v>2400</v>
      </c>
      <c r="F17258" s="58"/>
      <c r="G17258" s="126">
        <f t="shared" si="275"/>
        <v>-2400</v>
      </c>
      <c r="H17258" s="705" t="s">
        <v>11244</v>
      </c>
    </row>
    <row r="17259" spans="1:8" ht="15" x14ac:dyDescent="0.2">
      <c r="A17259" s="734">
        <v>45230</v>
      </c>
      <c r="B17259" s="41" t="s">
        <v>10576</v>
      </c>
      <c r="C17259" s="63" t="s">
        <v>10993</v>
      </c>
      <c r="D17259" s="791" t="s">
        <v>11529</v>
      </c>
      <c r="E17259" s="58">
        <v>4180</v>
      </c>
      <c r="F17259" s="58"/>
      <c r="G17259" s="126">
        <f t="shared" si="275"/>
        <v>-4180</v>
      </c>
      <c r="H17259" s="705" t="s">
        <v>11244</v>
      </c>
    </row>
    <row r="17260" spans="1:8" ht="15" x14ac:dyDescent="0.2">
      <c r="A17260" s="734">
        <v>45230</v>
      </c>
      <c r="B17260" s="41" t="s">
        <v>10471</v>
      </c>
      <c r="C17260" s="63" t="s">
        <v>10993</v>
      </c>
      <c r="D17260" s="791" t="s">
        <v>11530</v>
      </c>
      <c r="E17260" s="58">
        <v>5800</v>
      </c>
      <c r="F17260" s="58"/>
      <c r="G17260" s="126">
        <f t="shared" si="275"/>
        <v>-5800</v>
      </c>
      <c r="H17260" s="705" t="s">
        <v>11244</v>
      </c>
    </row>
    <row r="17261" spans="1:8" ht="15" customHeight="1" x14ac:dyDescent="0.2">
      <c r="A17261" s="734">
        <v>45230</v>
      </c>
      <c r="B17261" s="41" t="s">
        <v>10908</v>
      </c>
      <c r="C17261" s="63" t="s">
        <v>5741</v>
      </c>
      <c r="D17261" s="791" t="s">
        <v>370</v>
      </c>
      <c r="E17261" s="58">
        <v>750</v>
      </c>
      <c r="F17261" s="58"/>
      <c r="G17261" s="126">
        <f t="shared" si="275"/>
        <v>-750</v>
      </c>
      <c r="H17261" s="705" t="s">
        <v>11244</v>
      </c>
    </row>
    <row r="17262" spans="1:8" ht="15" x14ac:dyDescent="0.2">
      <c r="A17262" s="734">
        <v>45230</v>
      </c>
      <c r="B17262" s="41" t="s">
        <v>25</v>
      </c>
      <c r="C17262" s="63" t="s">
        <v>8150</v>
      </c>
      <c r="D17262" s="791" t="s">
        <v>6310</v>
      </c>
      <c r="E17262" s="58">
        <v>280</v>
      </c>
      <c r="F17262" s="58"/>
      <c r="G17262" s="126">
        <f t="shared" si="275"/>
        <v>-280</v>
      </c>
      <c r="H17262" s="705" t="s">
        <v>11244</v>
      </c>
    </row>
    <row r="17263" spans="1:8" ht="15" customHeight="1" x14ac:dyDescent="0.2">
      <c r="A17263" s="734">
        <v>45230</v>
      </c>
      <c r="B17263" s="41" t="s">
        <v>103</v>
      </c>
      <c r="C17263" s="63" t="s">
        <v>8150</v>
      </c>
      <c r="D17263" s="791" t="s">
        <v>6310</v>
      </c>
      <c r="E17263" s="58">
        <v>180</v>
      </c>
      <c r="F17263" s="58"/>
      <c r="G17263" s="126">
        <f t="shared" si="275"/>
        <v>-180</v>
      </c>
      <c r="H17263" s="705" t="s">
        <v>11244</v>
      </c>
    </row>
    <row r="17264" spans="1:8" ht="15" x14ac:dyDescent="0.2">
      <c r="A17264" s="734">
        <v>45230</v>
      </c>
      <c r="B17264" s="41" t="s">
        <v>11135</v>
      </c>
      <c r="C17264" s="63" t="s">
        <v>794</v>
      </c>
      <c r="D17264" s="791" t="s">
        <v>11284</v>
      </c>
      <c r="E17264" s="58">
        <v>41000</v>
      </c>
      <c r="F17264" s="58"/>
      <c r="G17264" s="126">
        <f t="shared" si="275"/>
        <v>-41000</v>
      </c>
      <c r="H17264" s="705" t="s">
        <v>11244</v>
      </c>
    </row>
    <row r="17265" spans="1:8" ht="15" x14ac:dyDescent="0.2">
      <c r="A17265" s="734">
        <v>45230</v>
      </c>
      <c r="B17265" s="41" t="s">
        <v>10232</v>
      </c>
      <c r="C17265" s="63" t="s">
        <v>794</v>
      </c>
      <c r="D17265" s="791" t="s">
        <v>11565</v>
      </c>
      <c r="E17265" s="58">
        <v>43000</v>
      </c>
      <c r="F17265" s="58"/>
      <c r="G17265" s="126">
        <f t="shared" si="275"/>
        <v>-43000</v>
      </c>
      <c r="H17265" s="705" t="s">
        <v>11244</v>
      </c>
    </row>
    <row r="17266" spans="1:8" ht="15" x14ac:dyDescent="0.2">
      <c r="A17266" s="734">
        <v>45230</v>
      </c>
      <c r="B17266" s="41" t="s">
        <v>103</v>
      </c>
      <c r="C17266" s="63" t="s">
        <v>794</v>
      </c>
      <c r="D17266" s="791" t="s">
        <v>11566</v>
      </c>
      <c r="E17266" s="58">
        <v>65000</v>
      </c>
      <c r="F17266" s="58"/>
      <c r="G17266" s="126">
        <f t="shared" si="275"/>
        <v>-65000</v>
      </c>
      <c r="H17266" s="705" t="s">
        <v>11244</v>
      </c>
    </row>
    <row r="17267" spans="1:8" ht="15" x14ac:dyDescent="0.2">
      <c r="A17267" s="734">
        <v>45230</v>
      </c>
      <c r="B17267" s="41" t="s">
        <v>103</v>
      </c>
      <c r="C17267" s="63" t="s">
        <v>794</v>
      </c>
      <c r="D17267" s="791" t="s">
        <v>11567</v>
      </c>
      <c r="E17267" s="58">
        <v>22000</v>
      </c>
      <c r="F17267" s="58"/>
      <c r="G17267" s="126">
        <f t="shared" si="275"/>
        <v>-22000</v>
      </c>
      <c r="H17267" s="705" t="s">
        <v>11244</v>
      </c>
    </row>
    <row r="17268" spans="1:8" ht="15" x14ac:dyDescent="0.2">
      <c r="A17268" s="734">
        <v>45230</v>
      </c>
      <c r="B17268" s="41" t="s">
        <v>9356</v>
      </c>
      <c r="C17268" s="63" t="s">
        <v>794</v>
      </c>
      <c r="D17268" s="791" t="s">
        <v>11568</v>
      </c>
      <c r="E17268" s="58">
        <v>40800</v>
      </c>
      <c r="F17268" s="58"/>
      <c r="G17268" s="126">
        <f t="shared" si="275"/>
        <v>-40800</v>
      </c>
      <c r="H17268" s="705" t="s">
        <v>11244</v>
      </c>
    </row>
    <row r="17269" spans="1:8" ht="15" x14ac:dyDescent="0.2">
      <c r="A17269" s="734">
        <v>45230</v>
      </c>
      <c r="B17269" s="41" t="s">
        <v>10576</v>
      </c>
      <c r="C17269" s="63" t="s">
        <v>794</v>
      </c>
      <c r="D17269" s="791" t="s">
        <v>11597</v>
      </c>
      <c r="E17269" s="58">
        <v>39200</v>
      </c>
      <c r="F17269" s="58"/>
      <c r="G17269" s="126">
        <f t="shared" si="275"/>
        <v>-39200</v>
      </c>
      <c r="H17269" s="705" t="s">
        <v>11244</v>
      </c>
    </row>
    <row r="17270" spans="1:8" ht="15" x14ac:dyDescent="0.2">
      <c r="A17270" s="734">
        <v>45230</v>
      </c>
      <c r="B17270" s="41" t="s">
        <v>37</v>
      </c>
      <c r="C17270" s="63" t="s">
        <v>794</v>
      </c>
      <c r="D17270" s="791" t="s">
        <v>10097</v>
      </c>
      <c r="E17270" s="58">
        <v>128774.19354838709</v>
      </c>
      <c r="F17270" s="58"/>
      <c r="G17270" s="126">
        <f t="shared" si="275"/>
        <v>-128774.19354838709</v>
      </c>
      <c r="H17270" s="705" t="s">
        <v>11244</v>
      </c>
    </row>
    <row r="17271" spans="1:8" ht="15"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x14ac:dyDescent="0.2">
      <c r="A17272" s="734">
        <v>45230</v>
      </c>
      <c r="B17272" s="41" t="s">
        <v>3946</v>
      </c>
      <c r="C17272" s="63" t="s">
        <v>794</v>
      </c>
      <c r="D17272" s="791" t="s">
        <v>11601</v>
      </c>
      <c r="E17272" s="58">
        <v>20000</v>
      </c>
      <c r="F17272" s="58"/>
      <c r="G17272" s="126">
        <f t="shared" si="275"/>
        <v>-20000</v>
      </c>
      <c r="H17272" s="705" t="s">
        <v>11244</v>
      </c>
    </row>
    <row r="17273" spans="1:8" ht="15" x14ac:dyDescent="0.2">
      <c r="A17273" s="734">
        <v>45230</v>
      </c>
      <c r="B17273" s="41" t="s">
        <v>9986</v>
      </c>
      <c r="C17273" s="63" t="s">
        <v>794</v>
      </c>
      <c r="D17273" s="791" t="s">
        <v>11606</v>
      </c>
      <c r="E17273" s="58">
        <v>36800</v>
      </c>
      <c r="F17273" s="58"/>
      <c r="G17273" s="126">
        <f t="shared" si="275"/>
        <v>-36800</v>
      </c>
      <c r="H17273" s="705" t="s">
        <v>11244</v>
      </c>
    </row>
    <row r="17274" spans="1:8" ht="15" x14ac:dyDescent="0.2">
      <c r="A17274" s="734">
        <v>45230</v>
      </c>
      <c r="B17274" s="41" t="s">
        <v>11093</v>
      </c>
      <c r="C17274" s="63" t="s">
        <v>794</v>
      </c>
      <c r="D17274" s="791" t="s">
        <v>10749</v>
      </c>
      <c r="E17274" s="58">
        <v>76750</v>
      </c>
      <c r="F17274" s="58"/>
      <c r="G17274" s="126">
        <f t="shared" si="275"/>
        <v>-76750</v>
      </c>
      <c r="H17274" s="705" t="s">
        <v>11244</v>
      </c>
    </row>
    <row r="17275" spans="1:8" ht="15" x14ac:dyDescent="0.2">
      <c r="A17275" s="734">
        <v>45230</v>
      </c>
      <c r="B17275" s="63" t="s">
        <v>10908</v>
      </c>
      <c r="C17275" s="63" t="s">
        <v>794</v>
      </c>
      <c r="D17275" s="183" t="s">
        <v>11011</v>
      </c>
      <c r="E17275" s="126">
        <v>25000</v>
      </c>
      <c r="F17275" s="58"/>
      <c r="G17275" s="126">
        <f t="shared" si="275"/>
        <v>-25000</v>
      </c>
      <c r="H17275" s="705" t="s">
        <v>11244</v>
      </c>
    </row>
    <row r="17276" spans="1:8" ht="15" x14ac:dyDescent="0.2">
      <c r="A17276" s="734">
        <v>45230</v>
      </c>
      <c r="B17276" s="63" t="s">
        <v>9986</v>
      </c>
      <c r="C17276" s="63" t="s">
        <v>794</v>
      </c>
      <c r="D17276" s="183" t="s">
        <v>11011</v>
      </c>
      <c r="E17276" s="126">
        <v>25000</v>
      </c>
      <c r="F17276" s="58"/>
      <c r="G17276" s="126">
        <f t="shared" si="275"/>
        <v>-25000</v>
      </c>
      <c r="H17276" s="705" t="s">
        <v>11244</v>
      </c>
    </row>
    <row r="17277" spans="1:8" ht="15" x14ac:dyDescent="0.2">
      <c r="A17277" s="734">
        <v>45230</v>
      </c>
      <c r="B17277" s="63" t="s">
        <v>10232</v>
      </c>
      <c r="C17277" s="63" t="s">
        <v>794</v>
      </c>
      <c r="D17277" s="183" t="s">
        <v>11012</v>
      </c>
      <c r="E17277" s="126">
        <v>25000</v>
      </c>
      <c r="F17277" s="58"/>
      <c r="G17277" s="126">
        <f t="shared" si="275"/>
        <v>-25000</v>
      </c>
      <c r="H17277" s="705" t="s">
        <v>11244</v>
      </c>
    </row>
    <row r="17278" spans="1:8" ht="15" x14ac:dyDescent="0.2">
      <c r="A17278" s="734">
        <v>45230</v>
      </c>
      <c r="B17278" s="63" t="s">
        <v>10576</v>
      </c>
      <c r="C17278" s="63" t="s">
        <v>794</v>
      </c>
      <c r="D17278" s="183" t="s">
        <v>11012</v>
      </c>
      <c r="E17278" s="126">
        <v>25000</v>
      </c>
      <c r="F17278" s="58"/>
      <c r="G17278" s="126">
        <f t="shared" si="275"/>
        <v>-25000</v>
      </c>
      <c r="H17278" s="705" t="s">
        <v>11244</v>
      </c>
    </row>
    <row r="17279" spans="1:8" ht="15" x14ac:dyDescent="0.2">
      <c r="A17279" s="734">
        <v>45230</v>
      </c>
      <c r="B17279" s="63" t="s">
        <v>25</v>
      </c>
      <c r="C17279" s="63" t="s">
        <v>794</v>
      </c>
      <c r="D17279" s="183" t="s">
        <v>11118</v>
      </c>
      <c r="E17279" s="126">
        <v>105000</v>
      </c>
      <c r="F17279" s="58"/>
      <c r="G17279" s="126">
        <f t="shared" ref="G17279:G17342" si="276">F17279-E17279</f>
        <v>-105000</v>
      </c>
      <c r="H17279" s="705" t="s">
        <v>11244</v>
      </c>
    </row>
    <row r="17280" spans="1:8" ht="15" x14ac:dyDescent="0.2">
      <c r="A17280" s="734">
        <v>45230</v>
      </c>
      <c r="B17280" s="63" t="s">
        <v>10179</v>
      </c>
      <c r="C17280" s="63" t="s">
        <v>794</v>
      </c>
      <c r="D17280" s="183" t="s">
        <v>9012</v>
      </c>
      <c r="E17280" s="126">
        <v>5000</v>
      </c>
      <c r="F17280" s="58"/>
      <c r="G17280" s="126">
        <f t="shared" si="276"/>
        <v>-5000</v>
      </c>
      <c r="H17280" s="705" t="s">
        <v>11244</v>
      </c>
    </row>
    <row r="17281" spans="1:8" ht="15" x14ac:dyDescent="0.2">
      <c r="A17281" s="734">
        <v>45230</v>
      </c>
      <c r="B17281" s="41" t="s">
        <v>9356</v>
      </c>
      <c r="C17281" s="63" t="s">
        <v>794</v>
      </c>
      <c r="D17281" s="791" t="s">
        <v>11609</v>
      </c>
      <c r="E17281" s="58">
        <v>63910</v>
      </c>
      <c r="F17281" s="58"/>
      <c r="G17281" s="126">
        <f t="shared" si="276"/>
        <v>-63910</v>
      </c>
      <c r="H17281" s="705" t="s">
        <v>11244</v>
      </c>
    </row>
    <row r="17282" spans="1:8" ht="15" x14ac:dyDescent="0.2">
      <c r="A17282" s="734">
        <v>45230</v>
      </c>
      <c r="B17282" s="41" t="s">
        <v>103</v>
      </c>
      <c r="C17282" s="63" t="s">
        <v>794</v>
      </c>
      <c r="D17282" s="791" t="s">
        <v>11614</v>
      </c>
      <c r="E17282" s="58">
        <v>39000</v>
      </c>
      <c r="F17282" s="58"/>
      <c r="G17282" s="126">
        <f t="shared" si="276"/>
        <v>-39000</v>
      </c>
      <c r="H17282" s="705" t="s">
        <v>11244</v>
      </c>
    </row>
    <row r="17283" spans="1:8" ht="15" x14ac:dyDescent="0.2">
      <c r="A17283" s="734">
        <v>45230</v>
      </c>
      <c r="B17283" s="41" t="s">
        <v>9986</v>
      </c>
      <c r="C17283" s="63" t="s">
        <v>794</v>
      </c>
      <c r="D17283" s="791" t="s">
        <v>11618</v>
      </c>
      <c r="E17283" s="58">
        <v>200000</v>
      </c>
      <c r="F17283" s="58"/>
      <c r="G17283" s="126">
        <f t="shared" si="276"/>
        <v>-200000</v>
      </c>
      <c r="H17283" s="705" t="s">
        <v>11244</v>
      </c>
    </row>
    <row r="17284" spans="1:8" ht="15" x14ac:dyDescent="0.2">
      <c r="A17284" s="734">
        <v>45230</v>
      </c>
      <c r="B17284" s="41" t="s">
        <v>9409</v>
      </c>
      <c r="C17284" s="63" t="s">
        <v>794</v>
      </c>
      <c r="D17284" s="791" t="s">
        <v>11613</v>
      </c>
      <c r="E17284" s="58">
        <v>75060</v>
      </c>
      <c r="F17284" s="58"/>
      <c r="G17284" s="126">
        <f t="shared" si="276"/>
        <v>-75060</v>
      </c>
      <c r="H17284" s="705" t="s">
        <v>11244</v>
      </c>
    </row>
    <row r="17285" spans="1:8" ht="15"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x14ac:dyDescent="0.2">
      <c r="A17286" s="734">
        <v>45230</v>
      </c>
      <c r="B17286" s="41" t="s">
        <v>11623</v>
      </c>
      <c r="C17286" s="63" t="s">
        <v>794</v>
      </c>
      <c r="D17286" s="791" t="s">
        <v>11624</v>
      </c>
      <c r="E17286" s="58">
        <v>65000</v>
      </c>
      <c r="F17286" s="58"/>
      <c r="G17286" s="126">
        <f t="shared" si="276"/>
        <v>-65000</v>
      </c>
      <c r="H17286" s="705" t="s">
        <v>11244</v>
      </c>
    </row>
    <row r="17287" spans="1:8" ht="15" x14ac:dyDescent="0.2">
      <c r="A17287" s="734">
        <v>45230</v>
      </c>
      <c r="B17287" s="41" t="s">
        <v>9986</v>
      </c>
      <c r="C17287" s="63" t="s">
        <v>794</v>
      </c>
      <c r="D17287" s="791" t="s">
        <v>11628</v>
      </c>
      <c r="E17287" s="58">
        <v>5000</v>
      </c>
      <c r="F17287" s="58"/>
      <c r="G17287" s="126">
        <f t="shared" si="276"/>
        <v>-5000</v>
      </c>
      <c r="H17287" s="705" t="s">
        <v>11244</v>
      </c>
    </row>
    <row r="17288" spans="1:8" ht="15" x14ac:dyDescent="0.2">
      <c r="A17288" s="734">
        <v>45230</v>
      </c>
      <c r="B17288" s="41" t="s">
        <v>103</v>
      </c>
      <c r="C17288" s="63" t="s">
        <v>794</v>
      </c>
      <c r="D17288" s="791" t="s">
        <v>11629</v>
      </c>
      <c r="E17288" s="58">
        <v>60000</v>
      </c>
      <c r="F17288" s="58"/>
      <c r="G17288" s="126">
        <f t="shared" si="276"/>
        <v>-60000</v>
      </c>
      <c r="H17288" s="705" t="s">
        <v>11244</v>
      </c>
    </row>
    <row r="17289" spans="1:8" ht="15" x14ac:dyDescent="0.2">
      <c r="A17289" s="734">
        <v>45230</v>
      </c>
      <c r="B17289" s="41" t="s">
        <v>9356</v>
      </c>
      <c r="C17289" s="63" t="s">
        <v>794</v>
      </c>
      <c r="D17289" s="791" t="s">
        <v>11630</v>
      </c>
      <c r="E17289" s="58">
        <v>33450</v>
      </c>
      <c r="F17289" s="58"/>
      <c r="G17289" s="126">
        <f t="shared" si="276"/>
        <v>-33450</v>
      </c>
      <c r="H17289" s="705" t="s">
        <v>11244</v>
      </c>
    </row>
    <row r="17290" spans="1:8" ht="15" x14ac:dyDescent="0.2">
      <c r="A17290" s="734">
        <v>45230</v>
      </c>
      <c r="B17290" s="41" t="s">
        <v>11511</v>
      </c>
      <c r="C17290" s="63" t="s">
        <v>794</v>
      </c>
      <c r="D17290" s="791" t="s">
        <v>11677</v>
      </c>
      <c r="E17290" s="58">
        <v>170000</v>
      </c>
      <c r="F17290" s="58"/>
      <c r="G17290" s="126">
        <f t="shared" si="276"/>
        <v>-170000</v>
      </c>
      <c r="H17290" s="705" t="s">
        <v>11244</v>
      </c>
    </row>
    <row r="17291" spans="1:8" ht="15" x14ac:dyDescent="0.2">
      <c r="A17291" s="734">
        <v>45230</v>
      </c>
      <c r="B17291" s="41" t="s">
        <v>3945</v>
      </c>
      <c r="C17291" s="63" t="s">
        <v>794</v>
      </c>
      <c r="D17291" s="791" t="s">
        <v>11637</v>
      </c>
      <c r="E17291" s="58">
        <v>135890</v>
      </c>
      <c r="F17291" s="58"/>
      <c r="G17291" s="126">
        <f t="shared" si="276"/>
        <v>-135890</v>
      </c>
      <c r="H17291" s="705" t="s">
        <v>11244</v>
      </c>
    </row>
    <row r="17292" spans="1:8" ht="15" x14ac:dyDescent="0.2">
      <c r="A17292" s="734">
        <v>45230</v>
      </c>
      <c r="B17292" s="41" t="s">
        <v>9356</v>
      </c>
      <c r="C17292" s="63" t="s">
        <v>794</v>
      </c>
      <c r="D17292" s="791" t="s">
        <v>11640</v>
      </c>
      <c r="E17292" s="58">
        <v>1600</v>
      </c>
      <c r="F17292" s="58"/>
      <c r="G17292" s="126">
        <f t="shared" si="276"/>
        <v>-1600</v>
      </c>
      <c r="H17292" s="705" t="s">
        <v>11244</v>
      </c>
    </row>
    <row r="17293" spans="1:8" ht="15" x14ac:dyDescent="0.2">
      <c r="A17293" s="734">
        <v>45230</v>
      </c>
      <c r="B17293" s="41" t="s">
        <v>103</v>
      </c>
      <c r="C17293" s="63" t="s">
        <v>103</v>
      </c>
      <c r="D17293" s="791" t="s">
        <v>10211</v>
      </c>
      <c r="E17293" s="58">
        <v>3000</v>
      </c>
      <c r="F17293" s="58"/>
      <c r="G17293" s="126">
        <f t="shared" si="276"/>
        <v>-3000</v>
      </c>
      <c r="H17293" s="705" t="s">
        <v>11244</v>
      </c>
    </row>
    <row r="17294" spans="1:8" ht="15" x14ac:dyDescent="0.2">
      <c r="A17294" s="733">
        <v>45205</v>
      </c>
      <c r="B17294" s="174" t="s">
        <v>10232</v>
      </c>
      <c r="C17294" s="174" t="s">
        <v>9549</v>
      </c>
      <c r="D17294" s="228" t="s">
        <v>11273</v>
      </c>
      <c r="E17294" s="236">
        <v>100000</v>
      </c>
      <c r="F17294" s="236"/>
      <c r="G17294" s="236">
        <f t="shared" si="276"/>
        <v>-100000</v>
      </c>
      <c r="H17294" s="709" t="s">
        <v>11244</v>
      </c>
    </row>
    <row r="17295" spans="1:8" ht="15" x14ac:dyDescent="0.2">
      <c r="A17295" s="733">
        <v>45208</v>
      </c>
      <c r="B17295" s="174" t="s">
        <v>10576</v>
      </c>
      <c r="C17295" s="174" t="s">
        <v>8251</v>
      </c>
      <c r="D17295" s="228" t="s">
        <v>11274</v>
      </c>
      <c r="E17295" s="236">
        <v>200000</v>
      </c>
      <c r="F17295" s="236"/>
      <c r="G17295" s="236">
        <f t="shared" si="276"/>
        <v>-200000</v>
      </c>
      <c r="H17295" s="709" t="s">
        <v>11244</v>
      </c>
    </row>
    <row r="17296" spans="1:8" ht="15" x14ac:dyDescent="0.2">
      <c r="A17296" s="733">
        <v>45208</v>
      </c>
      <c r="B17296" s="174" t="s">
        <v>9356</v>
      </c>
      <c r="C17296" s="174" t="s">
        <v>8251</v>
      </c>
      <c r="D17296" s="228" t="s">
        <v>11275</v>
      </c>
      <c r="E17296" s="236">
        <v>100000</v>
      </c>
      <c r="F17296" s="236"/>
      <c r="G17296" s="236">
        <f t="shared" si="276"/>
        <v>-100000</v>
      </c>
      <c r="H17296" s="709" t="s">
        <v>11244</v>
      </c>
    </row>
    <row r="17297" spans="1:8" ht="15" x14ac:dyDescent="0.2">
      <c r="A17297" s="733">
        <v>45208</v>
      </c>
      <c r="B17297" s="174" t="s">
        <v>3946</v>
      </c>
      <c r="C17297" s="174" t="s">
        <v>3003</v>
      </c>
      <c r="D17297" s="228" t="s">
        <v>11276</v>
      </c>
      <c r="E17297" s="236">
        <v>32760</v>
      </c>
      <c r="F17297" s="236"/>
      <c r="G17297" s="236">
        <f t="shared" si="276"/>
        <v>-32760</v>
      </c>
      <c r="H17297" s="709" t="s">
        <v>11244</v>
      </c>
    </row>
    <row r="17298" spans="1:8" ht="15" x14ac:dyDescent="0.2">
      <c r="A17298" s="733">
        <v>45208</v>
      </c>
      <c r="B17298" s="174" t="s">
        <v>3945</v>
      </c>
      <c r="C17298" s="174" t="s">
        <v>3003</v>
      </c>
      <c r="D17298" s="228" t="s">
        <v>11276</v>
      </c>
      <c r="E17298" s="236">
        <v>35360</v>
      </c>
      <c r="F17298" s="236"/>
      <c r="G17298" s="236">
        <f t="shared" si="276"/>
        <v>-35360</v>
      </c>
      <c r="H17298" s="709" t="s">
        <v>11244</v>
      </c>
    </row>
    <row r="17299" spans="1:8" ht="15" x14ac:dyDescent="0.2">
      <c r="A17299" s="733">
        <v>45208</v>
      </c>
      <c r="B17299" s="174" t="s">
        <v>9409</v>
      </c>
      <c r="C17299" s="174" t="s">
        <v>3003</v>
      </c>
      <c r="D17299" s="228" t="s">
        <v>11276</v>
      </c>
      <c r="E17299" s="236">
        <v>89674</v>
      </c>
      <c r="F17299" s="236"/>
      <c r="G17299" s="236">
        <f t="shared" si="276"/>
        <v>-89674</v>
      </c>
      <c r="H17299" s="709" t="s">
        <v>11244</v>
      </c>
    </row>
    <row r="17300" spans="1:8" ht="15" x14ac:dyDescent="0.2">
      <c r="A17300" s="733">
        <v>45210</v>
      </c>
      <c r="B17300" s="174" t="s">
        <v>10908</v>
      </c>
      <c r="C17300" s="174" t="s">
        <v>7223</v>
      </c>
      <c r="D17300" s="228" t="s">
        <v>11323</v>
      </c>
      <c r="E17300" s="236">
        <v>300000</v>
      </c>
      <c r="F17300" s="236"/>
      <c r="G17300" s="236">
        <f t="shared" si="276"/>
        <v>-300000</v>
      </c>
      <c r="H17300" s="709" t="s">
        <v>11244</v>
      </c>
    </row>
    <row r="17301" spans="1:8" ht="15" customHeight="1" x14ac:dyDescent="0.2">
      <c r="A17301" s="733">
        <v>45210</v>
      </c>
      <c r="B17301" s="174" t="s">
        <v>10576</v>
      </c>
      <c r="C17301" s="174" t="s">
        <v>7223</v>
      </c>
      <c r="D17301" s="228" t="s">
        <v>11321</v>
      </c>
      <c r="E17301" s="236">
        <v>198000</v>
      </c>
      <c r="F17301" s="236"/>
      <c r="G17301" s="236">
        <f t="shared" si="276"/>
        <v>-198000</v>
      </c>
      <c r="H17301" s="709" t="s">
        <v>11244</v>
      </c>
    </row>
    <row r="17302" spans="1:8" ht="15" x14ac:dyDescent="0.2">
      <c r="A17302" s="733">
        <v>45210</v>
      </c>
      <c r="B17302" s="174" t="s">
        <v>10908</v>
      </c>
      <c r="C17302" s="174" t="s">
        <v>7223</v>
      </c>
      <c r="D17302" s="228" t="s">
        <v>11322</v>
      </c>
      <c r="E17302" s="236">
        <v>200000</v>
      </c>
      <c r="F17302" s="236"/>
      <c r="G17302" s="236">
        <f t="shared" si="276"/>
        <v>-200000</v>
      </c>
      <c r="H17302" s="709" t="s">
        <v>11244</v>
      </c>
    </row>
    <row r="17303" spans="1:8" ht="15" x14ac:dyDescent="0.2">
      <c r="A17303" s="733">
        <v>45211</v>
      </c>
      <c r="B17303" s="174" t="s">
        <v>10232</v>
      </c>
      <c r="C17303" s="551" t="s">
        <v>9549</v>
      </c>
      <c r="D17303" s="740" t="s">
        <v>11396</v>
      </c>
      <c r="E17303" s="552">
        <v>142000</v>
      </c>
      <c r="F17303" s="236"/>
      <c r="G17303" s="236">
        <f t="shared" si="276"/>
        <v>-142000</v>
      </c>
      <c r="H17303" s="709" t="s">
        <v>11244</v>
      </c>
    </row>
    <row r="17304" spans="1:8" ht="15" x14ac:dyDescent="0.2">
      <c r="A17304" s="733">
        <v>45211</v>
      </c>
      <c r="B17304" s="174" t="s">
        <v>8868</v>
      </c>
      <c r="C17304" s="551" t="s">
        <v>9549</v>
      </c>
      <c r="D17304" s="740" t="s">
        <v>11396</v>
      </c>
      <c r="E17304" s="552">
        <v>10000</v>
      </c>
      <c r="F17304" s="236"/>
      <c r="G17304" s="236">
        <f t="shared" si="276"/>
        <v>-10000</v>
      </c>
      <c r="H17304" s="709" t="s">
        <v>11244</v>
      </c>
    </row>
    <row r="17305" spans="1:8" ht="15" x14ac:dyDescent="0.2">
      <c r="A17305" s="733">
        <v>45217</v>
      </c>
      <c r="B17305" s="174" t="s">
        <v>9769</v>
      </c>
      <c r="C17305" s="174" t="s">
        <v>8900</v>
      </c>
      <c r="D17305" s="228" t="s">
        <v>11397</v>
      </c>
      <c r="E17305" s="236">
        <v>200000</v>
      </c>
      <c r="F17305" s="236"/>
      <c r="G17305" s="236">
        <f t="shared" si="276"/>
        <v>-200000</v>
      </c>
      <c r="H17305" s="709" t="s">
        <v>11244</v>
      </c>
    </row>
    <row r="17306" spans="1:8" ht="15" x14ac:dyDescent="0.2">
      <c r="A17306" s="733">
        <v>45217</v>
      </c>
      <c r="B17306" s="174" t="s">
        <v>10232</v>
      </c>
      <c r="C17306" s="174" t="s">
        <v>11400</v>
      </c>
      <c r="D17306" s="228" t="s">
        <v>11401</v>
      </c>
      <c r="E17306" s="236">
        <v>130000</v>
      </c>
      <c r="F17306" s="236"/>
      <c r="G17306" s="236">
        <f t="shared" si="276"/>
        <v>-130000</v>
      </c>
      <c r="H17306" s="709" t="s">
        <v>11244</v>
      </c>
    </row>
    <row r="17307" spans="1:8" ht="15" x14ac:dyDescent="0.2">
      <c r="A17307" s="733">
        <v>45219</v>
      </c>
      <c r="B17307" s="174" t="s">
        <v>10576</v>
      </c>
      <c r="C17307" s="174" t="s">
        <v>11029</v>
      </c>
      <c r="D17307" s="228" t="s">
        <v>11415</v>
      </c>
      <c r="E17307" s="236">
        <v>100000</v>
      </c>
      <c r="F17307" s="236"/>
      <c r="G17307" s="236">
        <f t="shared" si="276"/>
        <v>-100000</v>
      </c>
      <c r="H17307" s="709" t="s">
        <v>11244</v>
      </c>
    </row>
    <row r="17308" spans="1:8" ht="15" x14ac:dyDescent="0.2">
      <c r="A17308" s="733">
        <v>45219</v>
      </c>
      <c r="B17308" s="174" t="s">
        <v>9769</v>
      </c>
      <c r="C17308" s="174" t="s">
        <v>11428</v>
      </c>
      <c r="D17308" s="228" t="s">
        <v>11439</v>
      </c>
      <c r="E17308" s="236">
        <v>200000</v>
      </c>
      <c r="F17308" s="236"/>
      <c r="G17308" s="236">
        <f t="shared" si="276"/>
        <v>-200000</v>
      </c>
      <c r="H17308" s="709" t="s">
        <v>11244</v>
      </c>
    </row>
    <row r="17309" spans="1:8" ht="15" x14ac:dyDescent="0.2">
      <c r="A17309" s="733">
        <v>45224</v>
      </c>
      <c r="B17309" s="174" t="s">
        <v>11007</v>
      </c>
      <c r="C17309" s="174" t="s">
        <v>9474</v>
      </c>
      <c r="D17309" s="228" t="s">
        <v>11476</v>
      </c>
      <c r="E17309" s="236">
        <v>39000</v>
      </c>
      <c r="F17309" s="236"/>
      <c r="G17309" s="236">
        <f t="shared" si="276"/>
        <v>-39000</v>
      </c>
      <c r="H17309" s="709" t="s">
        <v>11244</v>
      </c>
    </row>
    <row r="17310" spans="1:8" ht="24" x14ac:dyDescent="0.2">
      <c r="A17310" s="733">
        <v>45225</v>
      </c>
      <c r="B17310" s="174" t="s">
        <v>10232</v>
      </c>
      <c r="C17310" s="551" t="s">
        <v>3145</v>
      </c>
      <c r="D17310" s="740" t="s">
        <v>11478</v>
      </c>
      <c r="E17310" s="552">
        <v>46667</v>
      </c>
      <c r="F17310" s="236"/>
      <c r="G17310" s="236">
        <f t="shared" si="276"/>
        <v>-46667</v>
      </c>
      <c r="H17310" s="709" t="s">
        <v>11244</v>
      </c>
    </row>
    <row r="17311" spans="1:8" ht="24" x14ac:dyDescent="0.2">
      <c r="A17311" s="733">
        <v>45225</v>
      </c>
      <c r="B17311" s="174" t="s">
        <v>10908</v>
      </c>
      <c r="C17311" s="551" t="s">
        <v>3145</v>
      </c>
      <c r="D17311" s="740" t="s">
        <v>11478</v>
      </c>
      <c r="E17311" s="552">
        <v>46667</v>
      </c>
      <c r="F17311" s="236"/>
      <c r="G17311" s="236">
        <f t="shared" si="276"/>
        <v>-46667</v>
      </c>
      <c r="H17311" s="709" t="s">
        <v>11244</v>
      </c>
    </row>
    <row r="17312" spans="1:8" ht="24" x14ac:dyDescent="0.2">
      <c r="A17312" s="733">
        <v>45225</v>
      </c>
      <c r="B17312" s="174" t="s">
        <v>10576</v>
      </c>
      <c r="C17312" s="551" t="s">
        <v>3145</v>
      </c>
      <c r="D17312" s="740" t="s">
        <v>11478</v>
      </c>
      <c r="E17312" s="552">
        <v>46666</v>
      </c>
      <c r="F17312" s="236"/>
      <c r="G17312" s="236">
        <f t="shared" si="276"/>
        <v>-46666</v>
      </c>
      <c r="H17312" s="709" t="s">
        <v>11244</v>
      </c>
    </row>
    <row r="17313" spans="1:8" ht="15" x14ac:dyDescent="0.2">
      <c r="A17313" s="733">
        <v>45227</v>
      </c>
      <c r="B17313" s="174" t="s">
        <v>10379</v>
      </c>
      <c r="C17313" s="174" t="s">
        <v>5681</v>
      </c>
      <c r="D17313" s="228" t="s">
        <v>11501</v>
      </c>
      <c r="E17313" s="236">
        <v>200000</v>
      </c>
      <c r="F17313" s="236"/>
      <c r="G17313" s="236">
        <f t="shared" si="276"/>
        <v>-200000</v>
      </c>
      <c r="H17313" s="709" t="s">
        <v>11244</v>
      </c>
    </row>
    <row r="17314" spans="1:8" ht="15" x14ac:dyDescent="0.2">
      <c r="A17314" s="733">
        <v>45227</v>
      </c>
      <c r="B17314" s="174" t="s">
        <v>10232</v>
      </c>
      <c r="C17314" s="174" t="s">
        <v>3446</v>
      </c>
      <c r="D17314" s="228" t="s">
        <v>11502</v>
      </c>
      <c r="E17314" s="236">
        <v>100000</v>
      </c>
      <c r="F17314" s="236"/>
      <c r="G17314" s="236">
        <f t="shared" si="276"/>
        <v>-100000</v>
      </c>
      <c r="H17314" s="709" t="s">
        <v>11244</v>
      </c>
    </row>
    <row r="17315" spans="1:8" ht="15" x14ac:dyDescent="0.2">
      <c r="A17315" s="733">
        <v>45230</v>
      </c>
      <c r="B17315" s="174" t="s">
        <v>10908</v>
      </c>
      <c r="C17315" s="174" t="s">
        <v>11536</v>
      </c>
      <c r="D17315" s="228" t="s">
        <v>11537</v>
      </c>
      <c r="E17315" s="236">
        <v>300000</v>
      </c>
      <c r="F17315" s="236"/>
      <c r="G17315" s="236">
        <f t="shared" si="276"/>
        <v>-300000</v>
      </c>
      <c r="H17315" s="709" t="s">
        <v>11244</v>
      </c>
    </row>
    <row r="17316" spans="1:8" ht="15" x14ac:dyDescent="0.2">
      <c r="A17316" s="733">
        <v>45230</v>
      </c>
      <c r="B17316" s="174" t="s">
        <v>10471</v>
      </c>
      <c r="C17316" s="174" t="s">
        <v>9460</v>
      </c>
      <c r="D17316" s="228" t="s">
        <v>11538</v>
      </c>
      <c r="E17316" s="236">
        <v>100000</v>
      </c>
      <c r="F17316" s="236"/>
      <c r="G17316" s="236">
        <f t="shared" si="276"/>
        <v>-100000</v>
      </c>
      <c r="H17316" s="709" t="s">
        <v>11244</v>
      </c>
    </row>
    <row r="17317" spans="1:8" ht="15" x14ac:dyDescent="0.2">
      <c r="A17317" s="730">
        <v>45201</v>
      </c>
      <c r="B17317" s="91" t="s">
        <v>9967</v>
      </c>
      <c r="C17317" s="94" t="s">
        <v>559</v>
      </c>
      <c r="D17317" s="892" t="s">
        <v>11232</v>
      </c>
      <c r="E17317" s="92"/>
      <c r="F17317" s="92">
        <v>1000000</v>
      </c>
      <c r="G17317" s="176">
        <f t="shared" si="276"/>
        <v>1000000</v>
      </c>
      <c r="H17317" s="702" t="s">
        <v>11244</v>
      </c>
    </row>
    <row r="17318" spans="1:8" ht="15" x14ac:dyDescent="0.2">
      <c r="A17318" s="730">
        <v>45202</v>
      </c>
      <c r="B17318" s="91" t="s">
        <v>10471</v>
      </c>
      <c r="C17318" s="94" t="s">
        <v>559</v>
      </c>
      <c r="D17318" s="892" t="s">
        <v>11233</v>
      </c>
      <c r="E17318" s="92"/>
      <c r="F17318" s="92">
        <v>1380000</v>
      </c>
      <c r="G17318" s="176">
        <f t="shared" si="276"/>
        <v>1380000</v>
      </c>
      <c r="H17318" s="702" t="s">
        <v>11244</v>
      </c>
    </row>
    <row r="17319" spans="1:8" ht="15" x14ac:dyDescent="0.2">
      <c r="A17319" s="730">
        <v>45202</v>
      </c>
      <c r="B17319" s="91" t="s">
        <v>8043</v>
      </c>
      <c r="C17319" s="94" t="s">
        <v>559</v>
      </c>
      <c r="D17319" s="892" t="s">
        <v>11233</v>
      </c>
      <c r="E17319" s="92"/>
      <c r="F17319" s="92">
        <v>2000000</v>
      </c>
      <c r="G17319" s="176">
        <f t="shared" si="276"/>
        <v>2000000</v>
      </c>
      <c r="H17319" s="702" t="s">
        <v>11244</v>
      </c>
    </row>
    <row r="17320" spans="1:8" ht="15" x14ac:dyDescent="0.2">
      <c r="A17320" s="730">
        <v>45205</v>
      </c>
      <c r="B17320" s="91" t="s">
        <v>11271</v>
      </c>
      <c r="C17320" s="94" t="s">
        <v>559</v>
      </c>
      <c r="D17320" s="892" t="s">
        <v>11270</v>
      </c>
      <c r="E17320" s="92"/>
      <c r="F17320" s="92">
        <v>1300000</v>
      </c>
      <c r="G17320" s="176">
        <f t="shared" si="276"/>
        <v>1300000</v>
      </c>
      <c r="H17320" s="702" t="s">
        <v>11244</v>
      </c>
    </row>
    <row r="17321" spans="1:8" ht="15" x14ac:dyDescent="0.2">
      <c r="A17321" s="730">
        <v>45208</v>
      </c>
      <c r="B17321" s="91" t="s">
        <v>3945</v>
      </c>
      <c r="C17321" s="94" t="s">
        <v>559</v>
      </c>
      <c r="D17321" s="892" t="s">
        <v>11306</v>
      </c>
      <c r="E17321" s="92"/>
      <c r="F17321" s="92">
        <v>333522</v>
      </c>
      <c r="G17321" s="176">
        <f t="shared" si="276"/>
        <v>333522</v>
      </c>
      <c r="H17321" s="702" t="s">
        <v>11244</v>
      </c>
    </row>
    <row r="17322" spans="1:8" ht="15" x14ac:dyDescent="0.2">
      <c r="A17322" s="730">
        <v>45209</v>
      </c>
      <c r="B17322" s="91" t="s">
        <v>9409</v>
      </c>
      <c r="C17322" s="94" t="s">
        <v>559</v>
      </c>
      <c r="D17322" s="892" t="s">
        <v>11327</v>
      </c>
      <c r="E17322" s="92"/>
      <c r="F17322" s="92">
        <v>3144567</v>
      </c>
      <c r="G17322" s="176">
        <f t="shared" si="276"/>
        <v>3144567</v>
      </c>
      <c r="H17322" s="702" t="s">
        <v>11244</v>
      </c>
    </row>
    <row r="17323" spans="1:8" ht="15" x14ac:dyDescent="0.2">
      <c r="A17323" s="730">
        <v>45212</v>
      </c>
      <c r="B17323" s="91" t="s">
        <v>11007</v>
      </c>
      <c r="C17323" s="94" t="s">
        <v>559</v>
      </c>
      <c r="D17323" s="892" t="s">
        <v>11369</v>
      </c>
      <c r="E17323" s="92"/>
      <c r="F17323" s="92">
        <v>500000</v>
      </c>
      <c r="G17323" s="176">
        <f t="shared" si="276"/>
        <v>500000</v>
      </c>
      <c r="H17323" s="702" t="s">
        <v>11244</v>
      </c>
    </row>
    <row r="17324" spans="1:8" ht="15" x14ac:dyDescent="0.2">
      <c r="A17324" s="730">
        <v>45216</v>
      </c>
      <c r="B17324" s="91" t="s">
        <v>3946</v>
      </c>
      <c r="C17324" s="94" t="s">
        <v>559</v>
      </c>
      <c r="D17324" s="892" t="s">
        <v>11373</v>
      </c>
      <c r="E17324" s="92"/>
      <c r="F17324" s="92">
        <v>359992</v>
      </c>
      <c r="G17324" s="176">
        <f t="shared" si="276"/>
        <v>359992</v>
      </c>
      <c r="H17324" s="702" t="s">
        <v>11244</v>
      </c>
    </row>
    <row r="17325" spans="1:8" ht="15" x14ac:dyDescent="0.2">
      <c r="A17325" s="730">
        <v>45216</v>
      </c>
      <c r="B17325" s="91" t="s">
        <v>10576</v>
      </c>
      <c r="C17325" s="94" t="s">
        <v>559</v>
      </c>
      <c r="D17325" s="892" t="s">
        <v>11374</v>
      </c>
      <c r="E17325" s="92"/>
      <c r="F17325" s="92">
        <v>8710033</v>
      </c>
      <c r="G17325" s="176">
        <f t="shared" si="276"/>
        <v>8710033</v>
      </c>
      <c r="H17325" s="702" t="s">
        <v>11244</v>
      </c>
    </row>
    <row r="17326" spans="1:8" ht="15" x14ac:dyDescent="0.2">
      <c r="A17326" s="730">
        <v>45223</v>
      </c>
      <c r="B17326" s="91" t="s">
        <v>9356</v>
      </c>
      <c r="C17326" s="94" t="s">
        <v>559</v>
      </c>
      <c r="D17326" s="892" t="s">
        <v>11443</v>
      </c>
      <c r="E17326" s="92"/>
      <c r="F17326" s="92">
        <v>79650</v>
      </c>
      <c r="G17326" s="176">
        <f t="shared" si="276"/>
        <v>79650</v>
      </c>
      <c r="H17326" s="702" t="s">
        <v>11244</v>
      </c>
    </row>
    <row r="17327" spans="1:8" s="682" customFormat="1" ht="29.25" customHeight="1" x14ac:dyDescent="0.25">
      <c r="A17327" s="730">
        <v>45225</v>
      </c>
      <c r="B17327" s="94" t="s">
        <v>2933</v>
      </c>
      <c r="C17327" s="94" t="s">
        <v>559</v>
      </c>
      <c r="D17327" s="802" t="s">
        <v>11453</v>
      </c>
      <c r="E17327" s="176"/>
      <c r="F17327" s="176">
        <v>2352000</v>
      </c>
      <c r="G17327" s="176">
        <f t="shared" si="276"/>
        <v>2352000</v>
      </c>
      <c r="H17327" s="702" t="s">
        <v>11244</v>
      </c>
    </row>
    <row r="17328" spans="1:8" ht="15" x14ac:dyDescent="0.2">
      <c r="A17328" s="730">
        <v>45225</v>
      </c>
      <c r="B17328" s="91" t="s">
        <v>10576</v>
      </c>
      <c r="C17328" s="94" t="s">
        <v>559</v>
      </c>
      <c r="D17328" s="892" t="s">
        <v>11472</v>
      </c>
      <c r="E17328" s="92"/>
      <c r="F17328" s="92">
        <v>16172173</v>
      </c>
      <c r="G17328" s="176">
        <f t="shared" si="276"/>
        <v>16172173</v>
      </c>
      <c r="H17328" s="702" t="s">
        <v>11244</v>
      </c>
    </row>
    <row r="17329" spans="1:8" ht="15" x14ac:dyDescent="0.2">
      <c r="A17329" s="730">
        <v>45230</v>
      </c>
      <c r="B17329" s="91" t="s">
        <v>10471</v>
      </c>
      <c r="C17329" s="94" t="s">
        <v>559</v>
      </c>
      <c r="D17329" s="892" t="s">
        <v>11504</v>
      </c>
      <c r="E17329" s="92"/>
      <c r="F17329" s="92">
        <v>1500000</v>
      </c>
      <c r="G17329" s="176">
        <f t="shared" si="276"/>
        <v>1500000</v>
      </c>
      <c r="H17329" s="702" t="s">
        <v>11244</v>
      </c>
    </row>
    <row r="17330" spans="1:8" ht="15" x14ac:dyDescent="0.2">
      <c r="A17330" s="734">
        <v>45231</v>
      </c>
      <c r="B17330" s="41" t="s">
        <v>10908</v>
      </c>
      <c r="C17330" s="63" t="s">
        <v>10993</v>
      </c>
      <c r="D17330" s="791" t="s">
        <v>11531</v>
      </c>
      <c r="E17330" s="58">
        <v>1820</v>
      </c>
      <c r="F17330" s="58"/>
      <c r="G17330" s="126">
        <f t="shared" si="276"/>
        <v>-1820</v>
      </c>
      <c r="H17330" s="705" t="s">
        <v>11523</v>
      </c>
    </row>
    <row r="17331" spans="1:8" ht="15" x14ac:dyDescent="0.2">
      <c r="A17331" s="734">
        <v>45231</v>
      </c>
      <c r="B17331" s="41" t="s">
        <v>11093</v>
      </c>
      <c r="C17331" s="63" t="s">
        <v>5741</v>
      </c>
      <c r="D17331" s="791" t="s">
        <v>11532</v>
      </c>
      <c r="E17331" s="58">
        <v>1500</v>
      </c>
      <c r="F17331" s="58"/>
      <c r="G17331" s="126">
        <f t="shared" si="276"/>
        <v>-1500</v>
      </c>
      <c r="H17331" s="705" t="s">
        <v>11523</v>
      </c>
    </row>
    <row r="17332" spans="1:8" ht="15" x14ac:dyDescent="0.2">
      <c r="A17332" s="734">
        <v>45231</v>
      </c>
      <c r="B17332" s="41" t="s">
        <v>25</v>
      </c>
      <c r="C17332" s="63" t="s">
        <v>14</v>
      </c>
      <c r="D17332" s="791" t="s">
        <v>11551</v>
      </c>
      <c r="E17332" s="58">
        <v>15000</v>
      </c>
      <c r="F17332" s="58"/>
      <c r="G17332" s="126">
        <f t="shared" si="276"/>
        <v>-15000</v>
      </c>
      <c r="H17332" s="705" t="s">
        <v>11523</v>
      </c>
    </row>
    <row r="17333" spans="1:8" ht="15" x14ac:dyDescent="0.2">
      <c r="A17333" s="734">
        <v>45231</v>
      </c>
      <c r="B17333" s="41" t="s">
        <v>11093</v>
      </c>
      <c r="C17333" s="63" t="s">
        <v>11552</v>
      </c>
      <c r="D17333" s="791" t="s">
        <v>11553</v>
      </c>
      <c r="E17333" s="58">
        <v>8000</v>
      </c>
      <c r="F17333" s="58"/>
      <c r="G17333" s="126">
        <f t="shared" si="276"/>
        <v>-8000</v>
      </c>
      <c r="H17333" s="705" t="s">
        <v>11523</v>
      </c>
    </row>
    <row r="17334" spans="1:8" ht="15" x14ac:dyDescent="0.2">
      <c r="A17334" s="734">
        <v>45231</v>
      </c>
      <c r="B17334" s="41" t="s">
        <v>11446</v>
      </c>
      <c r="C17334" s="63" t="s">
        <v>5741</v>
      </c>
      <c r="D17334" s="791" t="s">
        <v>370</v>
      </c>
      <c r="E17334" s="58">
        <v>3000</v>
      </c>
      <c r="F17334" s="58"/>
      <c r="G17334" s="126">
        <f t="shared" si="276"/>
        <v>-3000</v>
      </c>
      <c r="H17334" s="705" t="s">
        <v>11523</v>
      </c>
    </row>
    <row r="17335" spans="1:8" ht="15" x14ac:dyDescent="0.2">
      <c r="A17335" s="734">
        <v>45231</v>
      </c>
      <c r="B17335" s="41" t="s">
        <v>103</v>
      </c>
      <c r="C17335" s="63" t="s">
        <v>103</v>
      </c>
      <c r="D17335" s="791" t="s">
        <v>10211</v>
      </c>
      <c r="E17335" s="58">
        <v>3000</v>
      </c>
      <c r="F17335" s="58"/>
      <c r="G17335" s="126">
        <f t="shared" si="276"/>
        <v>-3000</v>
      </c>
      <c r="H17335" s="705" t="s">
        <v>11523</v>
      </c>
    </row>
    <row r="17336" spans="1:8" ht="15" x14ac:dyDescent="0.2">
      <c r="A17336" s="734">
        <v>45231</v>
      </c>
      <c r="B17336" s="41" t="s">
        <v>9986</v>
      </c>
      <c r="C17336" s="63" t="s">
        <v>10993</v>
      </c>
      <c r="D17336" s="791" t="s">
        <v>6057</v>
      </c>
      <c r="E17336" s="58">
        <v>14370</v>
      </c>
      <c r="F17336" s="58"/>
      <c r="G17336" s="126">
        <f t="shared" si="276"/>
        <v>-14370</v>
      </c>
      <c r="H17336" s="705" t="s">
        <v>11523</v>
      </c>
    </row>
    <row r="17337" spans="1:8" ht="15" x14ac:dyDescent="0.2">
      <c r="A17337" s="734">
        <v>45231</v>
      </c>
      <c r="B17337" s="41" t="s">
        <v>9986</v>
      </c>
      <c r="C17337" s="63" t="s">
        <v>10993</v>
      </c>
      <c r="D17337" s="791" t="s">
        <v>6057</v>
      </c>
      <c r="E17337" s="58">
        <v>7440</v>
      </c>
      <c r="F17337" s="58"/>
      <c r="G17337" s="126">
        <f t="shared" si="276"/>
        <v>-7440</v>
      </c>
      <c r="H17337" s="705" t="s">
        <v>11523</v>
      </c>
    </row>
    <row r="17338" spans="1:8" ht="15" x14ac:dyDescent="0.2">
      <c r="A17338" s="734">
        <v>45231</v>
      </c>
      <c r="B17338" s="41" t="s">
        <v>9986</v>
      </c>
      <c r="C17338" s="63" t="s">
        <v>10993</v>
      </c>
      <c r="D17338" s="791" t="s">
        <v>6057</v>
      </c>
      <c r="E17338" s="58">
        <v>15360</v>
      </c>
      <c r="F17338" s="58"/>
      <c r="G17338" s="126">
        <f t="shared" si="276"/>
        <v>-15360</v>
      </c>
      <c r="H17338" s="705" t="s">
        <v>11523</v>
      </c>
    </row>
    <row r="17339" spans="1:8" ht="15" x14ac:dyDescent="0.2">
      <c r="A17339" s="734">
        <v>45231</v>
      </c>
      <c r="B17339" s="41" t="s">
        <v>9986</v>
      </c>
      <c r="C17339" s="63" t="s">
        <v>10993</v>
      </c>
      <c r="D17339" s="791" t="s">
        <v>6057</v>
      </c>
      <c r="E17339" s="58">
        <v>18350</v>
      </c>
      <c r="F17339" s="58"/>
      <c r="G17339" s="126">
        <f t="shared" si="276"/>
        <v>-18350</v>
      </c>
      <c r="H17339" s="705" t="s">
        <v>11523</v>
      </c>
    </row>
    <row r="17340" spans="1:8" ht="15" x14ac:dyDescent="0.2">
      <c r="A17340" s="734">
        <v>45231</v>
      </c>
      <c r="B17340" s="41" t="s">
        <v>9986</v>
      </c>
      <c r="C17340" s="63" t="s">
        <v>10993</v>
      </c>
      <c r="D17340" s="791" t="s">
        <v>6057</v>
      </c>
      <c r="E17340" s="58">
        <v>139900</v>
      </c>
      <c r="F17340" s="58"/>
      <c r="G17340" s="126">
        <f t="shared" si="276"/>
        <v>-139900</v>
      </c>
      <c r="H17340" s="705" t="s">
        <v>11523</v>
      </c>
    </row>
    <row r="17341" spans="1:8" ht="15" x14ac:dyDescent="0.2">
      <c r="A17341" s="734">
        <v>45232</v>
      </c>
      <c r="B17341" s="41" t="s">
        <v>11554</v>
      </c>
      <c r="C17341" s="63"/>
      <c r="D17341" s="791" t="s">
        <v>11555</v>
      </c>
      <c r="E17341" s="58">
        <v>12500</v>
      </c>
      <c r="F17341" s="58"/>
      <c r="G17341" s="126">
        <f t="shared" si="276"/>
        <v>-12500</v>
      </c>
      <c r="H17341" s="705" t="s">
        <v>11523</v>
      </c>
    </row>
    <row r="17342" spans="1:8" ht="15" x14ac:dyDescent="0.2">
      <c r="A17342" s="734">
        <v>45232</v>
      </c>
      <c r="B17342" s="41" t="s">
        <v>10379</v>
      </c>
      <c r="C17342" s="63" t="s">
        <v>392</v>
      </c>
      <c r="D17342" s="791" t="s">
        <v>11556</v>
      </c>
      <c r="E17342" s="58">
        <v>650</v>
      </c>
      <c r="F17342" s="58"/>
      <c r="G17342" s="126">
        <f t="shared" si="276"/>
        <v>-650</v>
      </c>
      <c r="H17342" s="705" t="s">
        <v>11523</v>
      </c>
    </row>
    <row r="17343" spans="1:8" ht="15"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x14ac:dyDescent="0.2">
      <c r="A17344" s="734">
        <v>45232</v>
      </c>
      <c r="B17344" s="41" t="s">
        <v>11446</v>
      </c>
      <c r="C17344" s="63" t="s">
        <v>10993</v>
      </c>
      <c r="D17344" s="791" t="s">
        <v>11557</v>
      </c>
      <c r="E17344" s="58">
        <v>2350</v>
      </c>
      <c r="F17344" s="58"/>
      <c r="G17344" s="126">
        <f t="shared" si="277"/>
        <v>-2350</v>
      </c>
      <c r="H17344" s="705" t="s">
        <v>11523</v>
      </c>
    </row>
    <row r="17345" spans="1:8" ht="15" x14ac:dyDescent="0.2">
      <c r="A17345" s="734">
        <v>45232</v>
      </c>
      <c r="B17345" s="41" t="s">
        <v>11446</v>
      </c>
      <c r="C17345" s="63" t="s">
        <v>10993</v>
      </c>
      <c r="D17345" s="791" t="s">
        <v>10868</v>
      </c>
      <c r="E17345" s="58">
        <v>9000</v>
      </c>
      <c r="F17345" s="58"/>
      <c r="G17345" s="126">
        <f t="shared" si="277"/>
        <v>-9000</v>
      </c>
      <c r="H17345" s="705" t="s">
        <v>11523</v>
      </c>
    </row>
    <row r="17346" spans="1:8" ht="15" x14ac:dyDescent="0.2">
      <c r="A17346" s="734">
        <v>45232</v>
      </c>
      <c r="B17346" s="41" t="s">
        <v>9986</v>
      </c>
      <c r="C17346" s="63" t="s">
        <v>5741</v>
      </c>
      <c r="D17346" s="791" t="s">
        <v>370</v>
      </c>
      <c r="E17346" s="58">
        <v>3000</v>
      </c>
      <c r="F17346" s="58"/>
      <c r="G17346" s="126">
        <f t="shared" si="277"/>
        <v>-3000</v>
      </c>
      <c r="H17346" s="705" t="s">
        <v>11523</v>
      </c>
    </row>
    <row r="17347" spans="1:8" ht="15" x14ac:dyDescent="0.2">
      <c r="A17347" s="734">
        <v>45232</v>
      </c>
      <c r="B17347" s="41" t="s">
        <v>9986</v>
      </c>
      <c r="C17347" s="63" t="s">
        <v>5741</v>
      </c>
      <c r="D17347" s="791" t="s">
        <v>370</v>
      </c>
      <c r="E17347" s="58">
        <v>200</v>
      </c>
      <c r="F17347" s="58"/>
      <c r="G17347" s="126">
        <f t="shared" si="277"/>
        <v>-200</v>
      </c>
      <c r="H17347" s="705" t="s">
        <v>11523</v>
      </c>
    </row>
    <row r="17348" spans="1:8" ht="15" x14ac:dyDescent="0.2">
      <c r="A17348" s="734">
        <v>45232</v>
      </c>
      <c r="B17348" s="41" t="s">
        <v>10908</v>
      </c>
      <c r="C17348" s="63" t="s">
        <v>11558</v>
      </c>
      <c r="D17348" s="791" t="s">
        <v>11559</v>
      </c>
      <c r="E17348" s="58">
        <v>147310</v>
      </c>
      <c r="F17348" s="58"/>
      <c r="G17348" s="126">
        <f t="shared" si="277"/>
        <v>-147310</v>
      </c>
      <c r="H17348" s="705" t="s">
        <v>11523</v>
      </c>
    </row>
    <row r="17349" spans="1:8" ht="15" x14ac:dyDescent="0.2">
      <c r="A17349" s="734">
        <v>45232</v>
      </c>
      <c r="B17349" s="41" t="s">
        <v>11446</v>
      </c>
      <c r="C17349" s="63" t="s">
        <v>11560</v>
      </c>
      <c r="D17349" s="791" t="s">
        <v>10721</v>
      </c>
      <c r="E17349" s="58">
        <v>100000</v>
      </c>
      <c r="F17349" s="58"/>
      <c r="G17349" s="126">
        <f t="shared" si="277"/>
        <v>-100000</v>
      </c>
      <c r="H17349" s="705" t="s">
        <v>11523</v>
      </c>
    </row>
    <row r="17350" spans="1:8" ht="15" x14ac:dyDescent="0.2">
      <c r="A17350" s="734">
        <v>45232</v>
      </c>
      <c r="B17350" s="41" t="s">
        <v>9986</v>
      </c>
      <c r="C17350" s="63" t="s">
        <v>9775</v>
      </c>
      <c r="D17350" s="791" t="s">
        <v>11561</v>
      </c>
      <c r="E17350" s="58">
        <v>56840</v>
      </c>
      <c r="F17350" s="58"/>
      <c r="G17350" s="126">
        <f t="shared" si="277"/>
        <v>-56840</v>
      </c>
      <c r="H17350" s="705" t="s">
        <v>11523</v>
      </c>
    </row>
    <row r="17351" spans="1:8" ht="15" x14ac:dyDescent="0.2">
      <c r="A17351" s="734">
        <v>45233</v>
      </c>
      <c r="B17351" s="41" t="s">
        <v>10232</v>
      </c>
      <c r="C17351" s="63" t="s">
        <v>10993</v>
      </c>
      <c r="D17351" s="791" t="s">
        <v>11563</v>
      </c>
      <c r="E17351" s="58">
        <v>2880</v>
      </c>
      <c r="F17351" s="58"/>
      <c r="G17351" s="126">
        <f t="shared" si="277"/>
        <v>-2880</v>
      </c>
      <c r="H17351" s="705" t="s">
        <v>11523</v>
      </c>
    </row>
    <row r="17352" spans="1:8" ht="15" customHeight="1" x14ac:dyDescent="0.2">
      <c r="A17352" s="734">
        <v>45233</v>
      </c>
      <c r="B17352" s="41" t="s">
        <v>103</v>
      </c>
      <c r="C17352" s="63" t="s">
        <v>103</v>
      </c>
      <c r="D17352" s="791" t="s">
        <v>10211</v>
      </c>
      <c r="E17352" s="58">
        <v>3000</v>
      </c>
      <c r="F17352" s="58"/>
      <c r="G17352" s="126">
        <f t="shared" si="277"/>
        <v>-3000</v>
      </c>
      <c r="H17352" s="705" t="s">
        <v>11523</v>
      </c>
    </row>
    <row r="17353" spans="1:8" ht="15" customHeight="1" x14ac:dyDescent="0.2">
      <c r="A17353" s="734">
        <v>45233</v>
      </c>
      <c r="B17353" s="41" t="s">
        <v>11271</v>
      </c>
      <c r="C17353" s="63" t="s">
        <v>5387</v>
      </c>
      <c r="D17353" s="791" t="s">
        <v>11564</v>
      </c>
      <c r="E17353" s="58">
        <v>4500</v>
      </c>
      <c r="F17353" s="58"/>
      <c r="G17353" s="126">
        <f t="shared" si="277"/>
        <v>-4500</v>
      </c>
      <c r="H17353" s="705" t="s">
        <v>11523</v>
      </c>
    </row>
    <row r="17354" spans="1:8" ht="15" customHeight="1" x14ac:dyDescent="0.2">
      <c r="A17354" s="734">
        <v>45233</v>
      </c>
      <c r="B17354" s="41" t="s">
        <v>10232</v>
      </c>
      <c r="C17354" s="63" t="s">
        <v>5741</v>
      </c>
      <c r="D17354" s="791"/>
      <c r="E17354" s="58">
        <v>3500</v>
      </c>
      <c r="F17354" s="58"/>
      <c r="G17354" s="126">
        <f t="shared" si="277"/>
        <v>-3500</v>
      </c>
      <c r="H17354" s="705" t="s">
        <v>11523</v>
      </c>
    </row>
    <row r="17355" spans="1:8" ht="15" x14ac:dyDescent="0.2">
      <c r="A17355" s="734">
        <v>45233</v>
      </c>
      <c r="B17355" s="41" t="s">
        <v>2933</v>
      </c>
      <c r="C17355" s="63" t="s">
        <v>392</v>
      </c>
      <c r="D17355" s="791" t="s">
        <v>6386</v>
      </c>
      <c r="E17355" s="58">
        <v>3000</v>
      </c>
      <c r="F17355" s="58"/>
      <c r="G17355" s="126">
        <f t="shared" si="277"/>
        <v>-3000</v>
      </c>
      <c r="H17355" s="705" t="s">
        <v>11523</v>
      </c>
    </row>
    <row r="17356" spans="1:8" ht="15" x14ac:dyDescent="0.2">
      <c r="A17356" s="734">
        <v>45233</v>
      </c>
      <c r="B17356" s="41" t="s">
        <v>103</v>
      </c>
      <c r="C17356" s="63" t="s">
        <v>14</v>
      </c>
      <c r="D17356" s="791" t="s">
        <v>10988</v>
      </c>
      <c r="E17356" s="58">
        <v>1400</v>
      </c>
      <c r="F17356" s="58"/>
      <c r="G17356" s="126">
        <f t="shared" si="277"/>
        <v>-1400</v>
      </c>
      <c r="H17356" s="705" t="s">
        <v>11523</v>
      </c>
    </row>
    <row r="17357" spans="1:8" ht="15" customHeight="1" x14ac:dyDescent="0.2">
      <c r="A17357" s="734">
        <v>45233</v>
      </c>
      <c r="B17357" s="41" t="s">
        <v>11271</v>
      </c>
      <c r="C17357" s="63" t="s">
        <v>5741</v>
      </c>
      <c r="D17357" s="791" t="s">
        <v>370</v>
      </c>
      <c r="E17357" s="58">
        <v>250</v>
      </c>
      <c r="F17357" s="58"/>
      <c r="G17357" s="126">
        <f t="shared" si="277"/>
        <v>-250</v>
      </c>
      <c r="H17357" s="705" t="s">
        <v>11523</v>
      </c>
    </row>
    <row r="17358" spans="1:8" ht="15" customHeight="1" x14ac:dyDescent="0.2">
      <c r="A17358" s="734">
        <v>45233</v>
      </c>
      <c r="B17358" s="41" t="s">
        <v>11271</v>
      </c>
      <c r="C17358" s="63" t="s">
        <v>10993</v>
      </c>
      <c r="D17358" s="791" t="s">
        <v>11569</v>
      </c>
      <c r="E17358" s="58">
        <v>4200</v>
      </c>
      <c r="F17358" s="58"/>
      <c r="G17358" s="126">
        <f t="shared" si="277"/>
        <v>-4200</v>
      </c>
      <c r="H17358" s="705" t="s">
        <v>11523</v>
      </c>
    </row>
    <row r="17359" spans="1:8" ht="15" customHeight="1" x14ac:dyDescent="0.2">
      <c r="A17359" s="734">
        <v>45234</v>
      </c>
      <c r="B17359" s="41" t="s">
        <v>9986</v>
      </c>
      <c r="C17359" s="63" t="s">
        <v>11570</v>
      </c>
      <c r="D17359" s="791" t="s">
        <v>11571</v>
      </c>
      <c r="E17359" s="58">
        <v>2000</v>
      </c>
      <c r="F17359" s="58"/>
      <c r="G17359" s="126">
        <f t="shared" si="277"/>
        <v>-2000</v>
      </c>
      <c r="H17359" s="705" t="s">
        <v>11523</v>
      </c>
    </row>
    <row r="17360" spans="1:8" ht="15" customHeight="1" x14ac:dyDescent="0.2">
      <c r="A17360" s="734">
        <v>45234</v>
      </c>
      <c r="B17360" s="41" t="s">
        <v>11271</v>
      </c>
      <c r="C17360" s="63" t="s">
        <v>5387</v>
      </c>
      <c r="D17360" s="791" t="s">
        <v>11562</v>
      </c>
      <c r="E17360" s="58">
        <v>2500</v>
      </c>
      <c r="F17360" s="58"/>
      <c r="G17360" s="126">
        <f t="shared" si="277"/>
        <v>-2500</v>
      </c>
      <c r="H17360" s="705" t="s">
        <v>11523</v>
      </c>
    </row>
    <row r="17361" spans="1:8" ht="15" x14ac:dyDescent="0.2">
      <c r="A17361" s="734">
        <v>45234</v>
      </c>
      <c r="B17361" s="41" t="s">
        <v>10576</v>
      </c>
      <c r="C17361" s="63" t="s">
        <v>8394</v>
      </c>
      <c r="D17361" s="791" t="s">
        <v>11596</v>
      </c>
      <c r="E17361" s="58">
        <v>1300000</v>
      </c>
      <c r="F17361" s="58"/>
      <c r="G17361" s="126">
        <f t="shared" si="277"/>
        <v>-1300000</v>
      </c>
      <c r="H17361" s="705" t="s">
        <v>11523</v>
      </c>
    </row>
    <row r="17362" spans="1:8" ht="15" x14ac:dyDescent="0.2">
      <c r="A17362" s="734">
        <v>45234</v>
      </c>
      <c r="B17362" s="41" t="s">
        <v>103</v>
      </c>
      <c r="C17362" s="63" t="s">
        <v>103</v>
      </c>
      <c r="D17362" s="791" t="s">
        <v>10211</v>
      </c>
      <c r="E17362" s="58">
        <v>3000</v>
      </c>
      <c r="F17362" s="58"/>
      <c r="G17362" s="126">
        <f t="shared" si="277"/>
        <v>-3000</v>
      </c>
      <c r="H17362" s="705" t="s">
        <v>11523</v>
      </c>
    </row>
    <row r="17363" spans="1:8" ht="15" x14ac:dyDescent="0.2">
      <c r="A17363" s="734">
        <v>45234</v>
      </c>
      <c r="B17363" s="41" t="s">
        <v>10576</v>
      </c>
      <c r="C17363" s="63" t="s">
        <v>14</v>
      </c>
      <c r="D17363" s="791" t="s">
        <v>11598</v>
      </c>
      <c r="E17363" s="58">
        <v>400</v>
      </c>
      <c r="F17363" s="58"/>
      <c r="G17363" s="126">
        <f t="shared" si="277"/>
        <v>-400</v>
      </c>
      <c r="H17363" s="705" t="s">
        <v>11523</v>
      </c>
    </row>
    <row r="17364" spans="1:8" ht="15" x14ac:dyDescent="0.2">
      <c r="A17364" s="734">
        <v>45234</v>
      </c>
      <c r="B17364" s="41" t="s">
        <v>11271</v>
      </c>
      <c r="C17364" s="63" t="s">
        <v>5741</v>
      </c>
      <c r="D17364" s="791" t="s">
        <v>11599</v>
      </c>
      <c r="E17364" s="58">
        <v>1600</v>
      </c>
      <c r="F17364" s="58"/>
      <c r="G17364" s="126">
        <f t="shared" si="277"/>
        <v>-1600</v>
      </c>
      <c r="H17364" s="705" t="s">
        <v>11523</v>
      </c>
    </row>
    <row r="17365" spans="1:8" ht="15" x14ac:dyDescent="0.2">
      <c r="A17365" s="734">
        <v>45234</v>
      </c>
      <c r="B17365" s="41" t="s">
        <v>37</v>
      </c>
      <c r="C17365" s="63" t="s">
        <v>14</v>
      </c>
      <c r="D17365" s="791" t="s">
        <v>11602</v>
      </c>
      <c r="E17365" s="58">
        <v>3000</v>
      </c>
      <c r="F17365" s="58"/>
      <c r="G17365" s="126">
        <f t="shared" si="277"/>
        <v>-3000</v>
      </c>
      <c r="H17365" s="705" t="s">
        <v>11523</v>
      </c>
    </row>
    <row r="17366" spans="1:8" ht="15" x14ac:dyDescent="0.2">
      <c r="A17366" s="734">
        <v>45234</v>
      </c>
      <c r="B17366" s="41" t="s">
        <v>2933</v>
      </c>
      <c r="C17366" s="63" t="s">
        <v>10993</v>
      </c>
      <c r="D17366" s="791" t="s">
        <v>6486</v>
      </c>
      <c r="E17366" s="58">
        <v>4880</v>
      </c>
      <c r="F17366" s="58"/>
      <c r="G17366" s="126">
        <f t="shared" si="277"/>
        <v>-4880</v>
      </c>
      <c r="H17366" s="705" t="s">
        <v>11523</v>
      </c>
    </row>
    <row r="17367" spans="1:8" ht="15" x14ac:dyDescent="0.2">
      <c r="A17367" s="734">
        <v>45234</v>
      </c>
      <c r="B17367" s="41" t="s">
        <v>11007</v>
      </c>
      <c r="C17367" s="63" t="s">
        <v>14</v>
      </c>
      <c r="D17367" s="791" t="s">
        <v>11603</v>
      </c>
      <c r="E17367" s="58">
        <v>730</v>
      </c>
      <c r="F17367" s="58"/>
      <c r="G17367" s="126">
        <f t="shared" si="277"/>
        <v>-730</v>
      </c>
      <c r="H17367" s="705" t="s">
        <v>11523</v>
      </c>
    </row>
    <row r="17368" spans="1:8" ht="15" x14ac:dyDescent="0.2">
      <c r="A17368" s="734">
        <v>45234</v>
      </c>
      <c r="B17368" s="41" t="s">
        <v>10232</v>
      </c>
      <c r="C17368" s="63" t="s">
        <v>14</v>
      </c>
      <c r="D17368" s="791" t="s">
        <v>11604</v>
      </c>
      <c r="E17368" s="58">
        <v>2000</v>
      </c>
      <c r="F17368" s="58"/>
      <c r="G17368" s="126">
        <f t="shared" si="277"/>
        <v>-2000</v>
      </c>
      <c r="H17368" s="705" t="s">
        <v>11523</v>
      </c>
    </row>
    <row r="17369" spans="1:8" ht="15" x14ac:dyDescent="0.2">
      <c r="A17369" s="734">
        <v>45234</v>
      </c>
      <c r="B17369" s="41" t="s">
        <v>10576</v>
      </c>
      <c r="C17369" s="63" t="s">
        <v>10993</v>
      </c>
      <c r="D17369" s="791" t="s">
        <v>11605</v>
      </c>
      <c r="E17369" s="58">
        <v>24400</v>
      </c>
      <c r="F17369" s="58"/>
      <c r="G17369" s="126">
        <f t="shared" si="277"/>
        <v>-24400</v>
      </c>
      <c r="H17369" s="705" t="s">
        <v>11523</v>
      </c>
    </row>
    <row r="17370" spans="1:8" ht="15" x14ac:dyDescent="0.2">
      <c r="A17370" s="734">
        <v>45234</v>
      </c>
      <c r="B17370" s="41" t="s">
        <v>9986</v>
      </c>
      <c r="C17370" s="63" t="s">
        <v>5741</v>
      </c>
      <c r="D17370" s="791" t="s">
        <v>370</v>
      </c>
      <c r="E17370" s="58">
        <v>400</v>
      </c>
      <c r="F17370" s="58"/>
      <c r="G17370" s="126">
        <f t="shared" si="277"/>
        <v>-400</v>
      </c>
      <c r="H17370" s="705" t="s">
        <v>11523</v>
      </c>
    </row>
    <row r="17371" spans="1:8" ht="15" x14ac:dyDescent="0.2">
      <c r="A17371" s="734">
        <v>45234</v>
      </c>
      <c r="B17371" s="41" t="s">
        <v>11271</v>
      </c>
      <c r="C17371" s="63" t="s">
        <v>5741</v>
      </c>
      <c r="D17371" s="791" t="s">
        <v>370</v>
      </c>
      <c r="E17371" s="58">
        <v>270</v>
      </c>
      <c r="F17371" s="58"/>
      <c r="G17371" s="126">
        <f t="shared" si="277"/>
        <v>-270</v>
      </c>
      <c r="H17371" s="705" t="s">
        <v>11523</v>
      </c>
    </row>
    <row r="17372" spans="1:8" ht="15" x14ac:dyDescent="0.2">
      <c r="A17372" s="734">
        <v>45236</v>
      </c>
      <c r="B17372" s="41" t="s">
        <v>11307</v>
      </c>
      <c r="C17372" s="63" t="s">
        <v>10993</v>
      </c>
      <c r="D17372" s="791" t="s">
        <v>11607</v>
      </c>
      <c r="E17372" s="58">
        <v>2480</v>
      </c>
      <c r="F17372" s="58"/>
      <c r="G17372" s="126">
        <f t="shared" si="277"/>
        <v>-2480</v>
      </c>
      <c r="H17372" s="705" t="s">
        <v>11523</v>
      </c>
    </row>
    <row r="17373" spans="1:8" ht="15" x14ac:dyDescent="0.2">
      <c r="A17373" s="734">
        <v>45236</v>
      </c>
      <c r="B17373" s="41" t="s">
        <v>10576</v>
      </c>
      <c r="C17373" s="63" t="s">
        <v>10993</v>
      </c>
      <c r="D17373" s="791" t="s">
        <v>11608</v>
      </c>
      <c r="E17373" s="58">
        <v>18850</v>
      </c>
      <c r="F17373" s="58"/>
      <c r="G17373" s="126">
        <f t="shared" si="277"/>
        <v>-18850</v>
      </c>
      <c r="H17373" s="705" t="s">
        <v>11523</v>
      </c>
    </row>
    <row r="17374" spans="1:8" ht="15" x14ac:dyDescent="0.2">
      <c r="A17374" s="734">
        <v>45236</v>
      </c>
      <c r="B17374" s="41" t="s">
        <v>10576</v>
      </c>
      <c r="C17374" s="63" t="s">
        <v>10993</v>
      </c>
      <c r="D17374" s="791" t="s">
        <v>2272</v>
      </c>
      <c r="E17374" s="58">
        <v>1850</v>
      </c>
      <c r="F17374" s="58"/>
      <c r="G17374" s="126">
        <f t="shared" si="277"/>
        <v>-1850</v>
      </c>
      <c r="H17374" s="705" t="s">
        <v>11523</v>
      </c>
    </row>
    <row r="17375" spans="1:8" ht="15" x14ac:dyDescent="0.2">
      <c r="A17375" s="734">
        <v>45236</v>
      </c>
      <c r="B17375" s="41" t="s">
        <v>11271</v>
      </c>
      <c r="C17375" s="63" t="s">
        <v>10993</v>
      </c>
      <c r="D17375" s="791" t="s">
        <v>2272</v>
      </c>
      <c r="E17375" s="58">
        <v>7560</v>
      </c>
      <c r="F17375" s="58"/>
      <c r="G17375" s="126">
        <f t="shared" si="277"/>
        <v>-7560</v>
      </c>
      <c r="H17375" s="705" t="s">
        <v>11523</v>
      </c>
    </row>
    <row r="17376" spans="1:8" ht="15" x14ac:dyDescent="0.2">
      <c r="A17376" s="734">
        <v>45236</v>
      </c>
      <c r="B17376" s="41" t="s">
        <v>11271</v>
      </c>
      <c r="C17376" s="63" t="s">
        <v>10993</v>
      </c>
      <c r="D17376" s="791" t="s">
        <v>2272</v>
      </c>
      <c r="E17376" s="58">
        <v>1500</v>
      </c>
      <c r="F17376" s="58"/>
      <c r="G17376" s="126">
        <f t="shared" si="277"/>
        <v>-1500</v>
      </c>
      <c r="H17376" s="705" t="s">
        <v>11523</v>
      </c>
    </row>
    <row r="17377" spans="1:8" ht="15" x14ac:dyDescent="0.2">
      <c r="A17377" s="734">
        <v>45236</v>
      </c>
      <c r="B17377" s="41" t="s">
        <v>10576</v>
      </c>
      <c r="C17377" s="63" t="s">
        <v>5741</v>
      </c>
      <c r="D17377" s="791" t="s">
        <v>370</v>
      </c>
      <c r="E17377" s="58">
        <v>700</v>
      </c>
      <c r="F17377" s="58"/>
      <c r="G17377" s="126">
        <f t="shared" si="277"/>
        <v>-700</v>
      </c>
      <c r="H17377" s="705" t="s">
        <v>11523</v>
      </c>
    </row>
    <row r="17378" spans="1:8" ht="15" x14ac:dyDescent="0.2">
      <c r="A17378" s="734">
        <v>45236</v>
      </c>
      <c r="B17378" s="41" t="s">
        <v>11271</v>
      </c>
      <c r="C17378" s="63" t="s">
        <v>14</v>
      </c>
      <c r="D17378" s="791" t="s">
        <v>392</v>
      </c>
      <c r="E17378" s="58">
        <v>4100</v>
      </c>
      <c r="F17378" s="58"/>
      <c r="G17378" s="126">
        <f t="shared" si="277"/>
        <v>-4100</v>
      </c>
      <c r="H17378" s="705" t="s">
        <v>11523</v>
      </c>
    </row>
    <row r="17379" spans="1:8" ht="15" x14ac:dyDescent="0.2">
      <c r="A17379" s="734">
        <v>45236</v>
      </c>
      <c r="B17379" s="41" t="s">
        <v>11446</v>
      </c>
      <c r="C17379" s="63" t="s">
        <v>10993</v>
      </c>
      <c r="D17379" s="791" t="s">
        <v>11610</v>
      </c>
      <c r="E17379" s="58">
        <v>9000</v>
      </c>
      <c r="F17379" s="58"/>
      <c r="G17379" s="126">
        <f t="shared" si="277"/>
        <v>-9000</v>
      </c>
      <c r="H17379" s="705" t="s">
        <v>11523</v>
      </c>
    </row>
    <row r="17380" spans="1:8" ht="15" x14ac:dyDescent="0.2">
      <c r="A17380" s="734">
        <v>45236</v>
      </c>
      <c r="B17380" s="41" t="s">
        <v>10908</v>
      </c>
      <c r="C17380" s="63" t="s">
        <v>10993</v>
      </c>
      <c r="D17380" s="791" t="s">
        <v>11611</v>
      </c>
      <c r="E17380" s="58">
        <v>9000</v>
      </c>
      <c r="F17380" s="58"/>
      <c r="G17380" s="126">
        <f t="shared" si="277"/>
        <v>-9000</v>
      </c>
      <c r="H17380" s="705" t="s">
        <v>11523</v>
      </c>
    </row>
    <row r="17381" spans="1:8" ht="15" x14ac:dyDescent="0.2">
      <c r="A17381" s="734">
        <v>45236</v>
      </c>
      <c r="B17381" s="41" t="s">
        <v>10908</v>
      </c>
      <c r="C17381" s="63" t="s">
        <v>5741</v>
      </c>
      <c r="D17381" s="791" t="s">
        <v>370</v>
      </c>
      <c r="E17381" s="58">
        <v>1600</v>
      </c>
      <c r="F17381" s="58"/>
      <c r="G17381" s="126">
        <f t="shared" si="277"/>
        <v>-1600</v>
      </c>
      <c r="H17381" s="705" t="s">
        <v>11523</v>
      </c>
    </row>
    <row r="17382" spans="1:8" ht="15" x14ac:dyDescent="0.2">
      <c r="A17382" s="734">
        <v>45236</v>
      </c>
      <c r="B17382" s="41" t="s">
        <v>10576</v>
      </c>
      <c r="C17382" s="63" t="s">
        <v>10993</v>
      </c>
      <c r="D17382" s="791" t="s">
        <v>10166</v>
      </c>
      <c r="E17382" s="58">
        <v>9750</v>
      </c>
      <c r="F17382" s="58"/>
      <c r="G17382" s="126">
        <f t="shared" si="277"/>
        <v>-9750</v>
      </c>
      <c r="H17382" s="705" t="s">
        <v>11523</v>
      </c>
    </row>
    <row r="17383" spans="1:8" ht="15" x14ac:dyDescent="0.2">
      <c r="A17383" s="734">
        <v>45236</v>
      </c>
      <c r="B17383" s="41" t="s">
        <v>10232</v>
      </c>
      <c r="C17383" s="63" t="s">
        <v>10993</v>
      </c>
      <c r="D17383" s="791" t="s">
        <v>10166</v>
      </c>
      <c r="E17383" s="58">
        <v>9750</v>
      </c>
      <c r="F17383" s="58"/>
      <c r="G17383" s="126">
        <f t="shared" si="277"/>
        <v>-9750</v>
      </c>
      <c r="H17383" s="705" t="s">
        <v>11523</v>
      </c>
    </row>
    <row r="17384" spans="1:8" ht="15" x14ac:dyDescent="0.2">
      <c r="A17384" s="734">
        <v>45236</v>
      </c>
      <c r="B17384" s="41" t="s">
        <v>11503</v>
      </c>
      <c r="C17384" s="63" t="s">
        <v>11612</v>
      </c>
      <c r="D17384" s="791" t="s">
        <v>1157</v>
      </c>
      <c r="E17384" s="58">
        <v>25000</v>
      </c>
      <c r="F17384" s="58"/>
      <c r="G17384" s="126">
        <f t="shared" si="277"/>
        <v>-25000</v>
      </c>
      <c r="H17384" s="705" t="s">
        <v>11523</v>
      </c>
    </row>
    <row r="17385" spans="1:8" ht="15" x14ac:dyDescent="0.2">
      <c r="A17385" s="734">
        <v>45236</v>
      </c>
      <c r="B17385" s="41" t="s">
        <v>103</v>
      </c>
      <c r="C17385" s="63" t="s">
        <v>103</v>
      </c>
      <c r="D17385" s="791" t="s">
        <v>10211</v>
      </c>
      <c r="E17385" s="58">
        <v>3000</v>
      </c>
      <c r="F17385" s="58"/>
      <c r="G17385" s="126">
        <f t="shared" si="277"/>
        <v>-3000</v>
      </c>
      <c r="H17385" s="705" t="s">
        <v>11523</v>
      </c>
    </row>
    <row r="17386" spans="1:8" ht="15" x14ac:dyDescent="0.2">
      <c r="A17386" s="734">
        <v>45237</v>
      </c>
      <c r="B17386" s="41" t="s">
        <v>10232</v>
      </c>
      <c r="C17386" s="63" t="s">
        <v>10993</v>
      </c>
      <c r="D17386" s="791" t="s">
        <v>11615</v>
      </c>
      <c r="E17386" s="58">
        <v>3100</v>
      </c>
      <c r="F17386" s="58"/>
      <c r="G17386" s="126">
        <f t="shared" si="277"/>
        <v>-3100</v>
      </c>
      <c r="H17386" s="705" t="s">
        <v>11523</v>
      </c>
    </row>
    <row r="17387" spans="1:8" ht="15" x14ac:dyDescent="0.2">
      <c r="A17387" s="734">
        <v>45237</v>
      </c>
      <c r="B17387" s="41" t="s">
        <v>10576</v>
      </c>
      <c r="C17387" s="63" t="s">
        <v>14</v>
      </c>
      <c r="D17387" s="791" t="s">
        <v>11616</v>
      </c>
      <c r="E17387" s="58">
        <v>2000</v>
      </c>
      <c r="F17387" s="58"/>
      <c r="G17387" s="126">
        <f t="shared" si="277"/>
        <v>-2000</v>
      </c>
      <c r="H17387" s="705" t="s">
        <v>11523</v>
      </c>
    </row>
    <row r="17388" spans="1:8" ht="15" x14ac:dyDescent="0.2">
      <c r="A17388" s="734">
        <v>45237</v>
      </c>
      <c r="B17388" s="41" t="s">
        <v>2933</v>
      </c>
      <c r="C17388" s="63" t="s">
        <v>10993</v>
      </c>
      <c r="D17388" s="791" t="s">
        <v>7376</v>
      </c>
      <c r="E17388" s="58">
        <v>8110</v>
      </c>
      <c r="F17388" s="58"/>
      <c r="G17388" s="126">
        <f t="shared" si="277"/>
        <v>-8110</v>
      </c>
      <c r="H17388" s="705" t="s">
        <v>11523</v>
      </c>
    </row>
    <row r="17389" spans="1:8" ht="15" x14ac:dyDescent="0.2">
      <c r="A17389" s="734">
        <v>45237</v>
      </c>
      <c r="B17389" s="41" t="s">
        <v>11617</v>
      </c>
      <c r="C17389" s="63" t="s">
        <v>10993</v>
      </c>
      <c r="D17389" s="791" t="s">
        <v>7062</v>
      </c>
      <c r="E17389" s="58">
        <v>964</v>
      </c>
      <c r="F17389" s="58"/>
      <c r="G17389" s="126">
        <f t="shared" si="277"/>
        <v>-964</v>
      </c>
      <c r="H17389" s="705" t="s">
        <v>11523</v>
      </c>
    </row>
    <row r="17390" spans="1:8" ht="15" x14ac:dyDescent="0.2">
      <c r="A17390" s="734">
        <v>45237</v>
      </c>
      <c r="B17390" s="41" t="s">
        <v>10576</v>
      </c>
      <c r="C17390" s="63" t="s">
        <v>10993</v>
      </c>
      <c r="D17390" s="791" t="s">
        <v>11620</v>
      </c>
      <c r="E17390" s="58">
        <v>59990</v>
      </c>
      <c r="F17390" s="58"/>
      <c r="G17390" s="126">
        <f t="shared" si="277"/>
        <v>-59990</v>
      </c>
      <c r="H17390" s="705" t="s">
        <v>11523</v>
      </c>
    </row>
    <row r="17391" spans="1:8" ht="15" x14ac:dyDescent="0.2">
      <c r="A17391" s="734">
        <v>45237</v>
      </c>
      <c r="B17391" s="41" t="s">
        <v>11089</v>
      </c>
      <c r="C17391" s="63" t="s">
        <v>10993</v>
      </c>
      <c r="D17391" s="791" t="s">
        <v>11621</v>
      </c>
      <c r="E17391" s="58">
        <v>15500</v>
      </c>
      <c r="F17391" s="58"/>
      <c r="G17391" s="126">
        <f t="shared" si="277"/>
        <v>-15500</v>
      </c>
      <c r="H17391" s="705" t="s">
        <v>11523</v>
      </c>
    </row>
    <row r="17392" spans="1:8" ht="15" x14ac:dyDescent="0.2">
      <c r="A17392" s="734">
        <v>45237</v>
      </c>
      <c r="B17392" s="41" t="s">
        <v>11446</v>
      </c>
      <c r="C17392" s="63" t="s">
        <v>10993</v>
      </c>
      <c r="D17392" s="791" t="s">
        <v>11622</v>
      </c>
      <c r="E17392" s="58">
        <v>3750</v>
      </c>
      <c r="F17392" s="58"/>
      <c r="G17392" s="126">
        <f t="shared" si="277"/>
        <v>-3750</v>
      </c>
      <c r="H17392" s="705" t="s">
        <v>11523</v>
      </c>
    </row>
    <row r="17393" spans="1:8" ht="15" x14ac:dyDescent="0.2">
      <c r="A17393" s="734">
        <v>45237</v>
      </c>
      <c r="B17393" s="41" t="s">
        <v>103</v>
      </c>
      <c r="C17393" s="63" t="s">
        <v>1495</v>
      </c>
      <c r="D17393" s="791" t="s">
        <v>370</v>
      </c>
      <c r="E17393" s="58">
        <v>2200</v>
      </c>
      <c r="F17393" s="58"/>
      <c r="G17393" s="126">
        <f t="shared" si="277"/>
        <v>-2200</v>
      </c>
      <c r="H17393" s="705" t="s">
        <v>11523</v>
      </c>
    </row>
    <row r="17394" spans="1:8" ht="15" x14ac:dyDescent="0.2">
      <c r="A17394" s="734">
        <v>45237</v>
      </c>
      <c r="B17394" s="41" t="s">
        <v>10576</v>
      </c>
      <c r="C17394" s="63" t="s">
        <v>5741</v>
      </c>
      <c r="D17394" s="791" t="s">
        <v>370</v>
      </c>
      <c r="E17394" s="58">
        <v>1600</v>
      </c>
      <c r="F17394" s="58"/>
      <c r="G17394" s="126">
        <f t="shared" si="277"/>
        <v>-1600</v>
      </c>
      <c r="H17394" s="705" t="s">
        <v>11523</v>
      </c>
    </row>
    <row r="17395" spans="1:8" ht="15" x14ac:dyDescent="0.2">
      <c r="A17395" s="734">
        <v>45237</v>
      </c>
      <c r="B17395" s="41" t="s">
        <v>11446</v>
      </c>
      <c r="C17395" s="63" t="s">
        <v>5741</v>
      </c>
      <c r="D17395" s="791" t="s">
        <v>370</v>
      </c>
      <c r="E17395" s="58">
        <v>500</v>
      </c>
      <c r="F17395" s="58"/>
      <c r="G17395" s="126">
        <f t="shared" si="277"/>
        <v>-500</v>
      </c>
      <c r="H17395" s="705" t="s">
        <v>11523</v>
      </c>
    </row>
    <row r="17396" spans="1:8" ht="15" x14ac:dyDescent="0.2">
      <c r="A17396" s="734">
        <v>45237</v>
      </c>
      <c r="B17396" s="41" t="s">
        <v>11089</v>
      </c>
      <c r="C17396" s="63" t="s">
        <v>5741</v>
      </c>
      <c r="D17396" s="791" t="s">
        <v>370</v>
      </c>
      <c r="E17396" s="58">
        <v>250</v>
      </c>
      <c r="F17396" s="58"/>
      <c r="G17396" s="126">
        <f t="shared" si="277"/>
        <v>-250</v>
      </c>
      <c r="H17396" s="705" t="s">
        <v>11523</v>
      </c>
    </row>
    <row r="17397" spans="1:8" ht="15" x14ac:dyDescent="0.2">
      <c r="A17397" s="734">
        <v>45238</v>
      </c>
      <c r="B17397" s="41" t="s">
        <v>11625</v>
      </c>
      <c r="C17397" s="63" t="s">
        <v>11626</v>
      </c>
      <c r="D17397" s="791" t="s">
        <v>11627</v>
      </c>
      <c r="E17397" s="58">
        <v>20000</v>
      </c>
      <c r="F17397" s="58"/>
      <c r="G17397" s="126">
        <f t="shared" si="277"/>
        <v>-20000</v>
      </c>
      <c r="H17397" s="705" t="s">
        <v>11523</v>
      </c>
    </row>
    <row r="17398" spans="1:8" ht="15" x14ac:dyDescent="0.2">
      <c r="A17398" s="734">
        <v>45238</v>
      </c>
      <c r="B17398" s="41" t="s">
        <v>103</v>
      </c>
      <c r="C17398" s="63" t="s">
        <v>103</v>
      </c>
      <c r="D17398" s="791" t="s">
        <v>10211</v>
      </c>
      <c r="E17398" s="58">
        <v>3000</v>
      </c>
      <c r="F17398" s="58"/>
      <c r="G17398" s="126">
        <f t="shared" si="277"/>
        <v>-3000</v>
      </c>
      <c r="H17398" s="705" t="s">
        <v>11523</v>
      </c>
    </row>
    <row r="17399" spans="1:8" ht="15" x14ac:dyDescent="0.2">
      <c r="A17399" s="734">
        <v>45238</v>
      </c>
      <c r="B17399" s="41" t="s">
        <v>9356</v>
      </c>
      <c r="C17399" s="63" t="s">
        <v>14</v>
      </c>
      <c r="D17399" s="791" t="s">
        <v>11631</v>
      </c>
      <c r="E17399" s="58">
        <v>1000</v>
      </c>
      <c r="F17399" s="58"/>
      <c r="G17399" s="126">
        <f t="shared" si="277"/>
        <v>-1000</v>
      </c>
      <c r="H17399" s="705" t="s">
        <v>11523</v>
      </c>
    </row>
    <row r="17400" spans="1:8" ht="15" x14ac:dyDescent="0.2">
      <c r="A17400" s="734">
        <v>45238</v>
      </c>
      <c r="B17400" s="41" t="s">
        <v>11271</v>
      </c>
      <c r="C17400" s="63" t="s">
        <v>10993</v>
      </c>
      <c r="D17400" s="791" t="s">
        <v>11632</v>
      </c>
      <c r="E17400" s="58">
        <v>4920</v>
      </c>
      <c r="F17400" s="58"/>
      <c r="G17400" s="126">
        <f t="shared" si="277"/>
        <v>-4920</v>
      </c>
      <c r="H17400" s="705" t="s">
        <v>11523</v>
      </c>
    </row>
    <row r="17401" spans="1:8" ht="15" x14ac:dyDescent="0.2">
      <c r="A17401" s="734">
        <v>45238</v>
      </c>
      <c r="B17401" s="41" t="s">
        <v>10576</v>
      </c>
      <c r="C17401" s="63" t="s">
        <v>10993</v>
      </c>
      <c r="D17401" s="791" t="s">
        <v>11632</v>
      </c>
      <c r="E17401" s="58">
        <v>6120</v>
      </c>
      <c r="F17401" s="58"/>
      <c r="G17401" s="126">
        <f t="shared" si="277"/>
        <v>-6120</v>
      </c>
      <c r="H17401" s="705" t="s">
        <v>11523</v>
      </c>
    </row>
    <row r="17402" spans="1:8" ht="15" x14ac:dyDescent="0.2">
      <c r="A17402" s="734">
        <v>45238</v>
      </c>
      <c r="B17402" s="41" t="s">
        <v>11307</v>
      </c>
      <c r="C17402" s="63" t="s">
        <v>11633</v>
      </c>
      <c r="D17402" s="791" t="s">
        <v>11634</v>
      </c>
      <c r="E17402" s="58">
        <v>7200</v>
      </c>
      <c r="F17402" s="58"/>
      <c r="G17402" s="126">
        <f t="shared" si="277"/>
        <v>-7200</v>
      </c>
      <c r="H17402" s="705" t="s">
        <v>11523</v>
      </c>
    </row>
    <row r="17403" spans="1:8" ht="15" x14ac:dyDescent="0.2">
      <c r="A17403" s="734">
        <v>45238</v>
      </c>
      <c r="C17403" s="63" t="s">
        <v>5410</v>
      </c>
      <c r="D17403" s="791" t="s">
        <v>11294</v>
      </c>
      <c r="E17403" s="58">
        <v>5000</v>
      </c>
      <c r="F17403" s="58"/>
      <c r="G17403" s="126">
        <f t="shared" si="277"/>
        <v>-5000</v>
      </c>
      <c r="H17403" s="705" t="s">
        <v>11523</v>
      </c>
    </row>
    <row r="17404" spans="1:8" ht="15" x14ac:dyDescent="0.2">
      <c r="A17404" s="734">
        <v>45238</v>
      </c>
      <c r="B17404" s="41" t="s">
        <v>11635</v>
      </c>
      <c r="C17404" s="63" t="s">
        <v>5741</v>
      </c>
      <c r="D17404" s="791" t="s">
        <v>370</v>
      </c>
      <c r="E17404" s="58">
        <v>2700</v>
      </c>
      <c r="F17404" s="58"/>
      <c r="G17404" s="126">
        <f t="shared" si="277"/>
        <v>-2700</v>
      </c>
      <c r="H17404" s="705" t="s">
        <v>11523</v>
      </c>
    </row>
    <row r="17405" spans="1:8" ht="15" x14ac:dyDescent="0.2">
      <c r="A17405" s="734">
        <v>45238</v>
      </c>
      <c r="B17405" s="41" t="s">
        <v>11271</v>
      </c>
      <c r="C17405" s="63" t="s">
        <v>5741</v>
      </c>
      <c r="D17405" s="791" t="s">
        <v>11636</v>
      </c>
      <c r="E17405" s="58">
        <v>770</v>
      </c>
      <c r="F17405" s="58"/>
      <c r="G17405" s="126">
        <f t="shared" si="277"/>
        <v>-770</v>
      </c>
      <c r="H17405" s="705" t="s">
        <v>11523</v>
      </c>
    </row>
    <row r="17406" spans="1:8" ht="15" x14ac:dyDescent="0.2">
      <c r="A17406" s="734">
        <v>45240</v>
      </c>
      <c r="B17406" s="41" t="s">
        <v>11089</v>
      </c>
      <c r="C17406" s="63" t="s">
        <v>5741</v>
      </c>
      <c r="D17406" s="791" t="s">
        <v>370</v>
      </c>
      <c r="E17406" s="58">
        <v>2400</v>
      </c>
      <c r="F17406" s="58"/>
      <c r="G17406" s="126">
        <f t="shared" si="277"/>
        <v>-2400</v>
      </c>
      <c r="H17406" s="705" t="s">
        <v>11523</v>
      </c>
    </row>
    <row r="17407" spans="1:8" ht="15" x14ac:dyDescent="0.2">
      <c r="A17407" s="734">
        <v>45240</v>
      </c>
      <c r="C17407" s="63" t="s">
        <v>3707</v>
      </c>
      <c r="D17407" s="791" t="s">
        <v>11638</v>
      </c>
      <c r="E17407" s="58">
        <v>65600</v>
      </c>
      <c r="F17407" s="58"/>
      <c r="G17407" s="126">
        <f t="shared" ref="G17407:G17470" si="278">F17407-E17407</f>
        <v>-65600</v>
      </c>
      <c r="H17407" s="705" t="s">
        <v>11523</v>
      </c>
    </row>
    <row r="17408" spans="1:8" ht="15" x14ac:dyDescent="0.2">
      <c r="A17408" s="734">
        <v>45240</v>
      </c>
      <c r="B17408" s="41" t="s">
        <v>11307</v>
      </c>
      <c r="C17408" s="63" t="s">
        <v>10063</v>
      </c>
      <c r="D17408" s="791" t="s">
        <v>6927</v>
      </c>
      <c r="E17408" s="58">
        <v>50000</v>
      </c>
      <c r="F17408" s="58"/>
      <c r="G17408" s="126">
        <f t="shared" si="278"/>
        <v>-50000</v>
      </c>
      <c r="H17408" s="705" t="s">
        <v>11523</v>
      </c>
    </row>
    <row r="17409" spans="1:8" ht="15" x14ac:dyDescent="0.2">
      <c r="A17409" s="734">
        <v>45240</v>
      </c>
      <c r="B17409" s="41" t="s">
        <v>10576</v>
      </c>
      <c r="C17409" s="63" t="s">
        <v>2190</v>
      </c>
      <c r="D17409" s="791" t="s">
        <v>11639</v>
      </c>
      <c r="E17409" s="58">
        <v>9500</v>
      </c>
      <c r="F17409" s="58"/>
      <c r="G17409" s="126">
        <f t="shared" si="278"/>
        <v>-9500</v>
      </c>
      <c r="H17409" s="705" t="s">
        <v>11523</v>
      </c>
    </row>
    <row r="17410" spans="1:8" ht="15" x14ac:dyDescent="0.2">
      <c r="A17410" s="734">
        <v>45240</v>
      </c>
      <c r="B17410" s="41" t="s">
        <v>10908</v>
      </c>
      <c r="C17410" s="63" t="s">
        <v>286</v>
      </c>
      <c r="D17410" s="791" t="s">
        <v>8663</v>
      </c>
      <c r="E17410" s="58">
        <v>1000</v>
      </c>
      <c r="F17410" s="58"/>
      <c r="G17410" s="126">
        <f t="shared" si="278"/>
        <v>-1000</v>
      </c>
      <c r="H17410" s="705" t="s">
        <v>11523</v>
      </c>
    </row>
    <row r="17411" spans="1:8" ht="15" x14ac:dyDescent="0.2">
      <c r="A17411" s="734">
        <v>45240</v>
      </c>
      <c r="B17411" s="41" t="s">
        <v>10576</v>
      </c>
      <c r="C17411" s="63" t="s">
        <v>10337</v>
      </c>
      <c r="D17411" s="791" t="s">
        <v>370</v>
      </c>
      <c r="E17411" s="58">
        <v>750</v>
      </c>
      <c r="F17411" s="58"/>
      <c r="G17411" s="126">
        <f t="shared" si="278"/>
        <v>-750</v>
      </c>
      <c r="H17411" s="705" t="s">
        <v>11523</v>
      </c>
    </row>
    <row r="17412" spans="1:8" ht="15" x14ac:dyDescent="0.2">
      <c r="A17412" s="734">
        <v>45240</v>
      </c>
      <c r="B17412" s="41" t="s">
        <v>10232</v>
      </c>
      <c r="C17412" s="63" t="s">
        <v>5741</v>
      </c>
      <c r="D17412" s="791" t="s">
        <v>370</v>
      </c>
      <c r="E17412" s="58">
        <v>4200</v>
      </c>
      <c r="F17412" s="58"/>
      <c r="G17412" s="126">
        <f t="shared" si="278"/>
        <v>-4200</v>
      </c>
      <c r="H17412" s="705" t="s">
        <v>11523</v>
      </c>
    </row>
    <row r="17413" spans="1:8" ht="15" x14ac:dyDescent="0.2">
      <c r="A17413" s="734">
        <v>45240</v>
      </c>
      <c r="B17413" s="41" t="s">
        <v>9986</v>
      </c>
      <c r="C17413" s="63" t="s">
        <v>9460</v>
      </c>
      <c r="D17413" s="791" t="s">
        <v>5858</v>
      </c>
      <c r="E17413" s="58">
        <v>1000</v>
      </c>
      <c r="F17413" s="58"/>
      <c r="G17413" s="126">
        <f t="shared" si="278"/>
        <v>-1000</v>
      </c>
      <c r="H17413" s="705" t="s">
        <v>11523</v>
      </c>
    </row>
    <row r="17414" spans="1:8" ht="15" x14ac:dyDescent="0.2">
      <c r="A17414" s="734">
        <v>45240</v>
      </c>
      <c r="B17414" s="41" t="s">
        <v>10908</v>
      </c>
      <c r="C17414" s="63" t="s">
        <v>5741</v>
      </c>
      <c r="D17414" s="791" t="s">
        <v>370</v>
      </c>
      <c r="E17414" s="58">
        <v>1500</v>
      </c>
      <c r="F17414" s="58"/>
      <c r="G17414" s="126">
        <f t="shared" si="278"/>
        <v>-1500</v>
      </c>
      <c r="H17414" s="705" t="s">
        <v>11523</v>
      </c>
    </row>
    <row r="17415" spans="1:8" ht="15" x14ac:dyDescent="0.2">
      <c r="A17415" s="734">
        <v>45240</v>
      </c>
      <c r="B17415" s="41" t="s">
        <v>11635</v>
      </c>
      <c r="C17415" s="63" t="s">
        <v>286</v>
      </c>
      <c r="D17415" s="791" t="s">
        <v>9895</v>
      </c>
      <c r="E17415" s="58">
        <v>800</v>
      </c>
      <c r="F17415" s="58"/>
      <c r="G17415" s="126">
        <f t="shared" si="278"/>
        <v>-800</v>
      </c>
      <c r="H17415" s="705" t="s">
        <v>11523</v>
      </c>
    </row>
    <row r="17416" spans="1:8" ht="15" x14ac:dyDescent="0.2">
      <c r="A17416" s="734">
        <v>45240</v>
      </c>
      <c r="B17416" s="41" t="s">
        <v>10908</v>
      </c>
      <c r="C17416" s="63" t="s">
        <v>5387</v>
      </c>
      <c r="D17416" s="791" t="s">
        <v>11641</v>
      </c>
      <c r="E17416" s="58">
        <v>10100</v>
      </c>
      <c r="F17416" s="58"/>
      <c r="G17416" s="126">
        <f t="shared" si="278"/>
        <v>-10100</v>
      </c>
      <c r="H17416" s="705" t="s">
        <v>11523</v>
      </c>
    </row>
    <row r="17417" spans="1:8" ht="15" x14ac:dyDescent="0.2">
      <c r="A17417" s="734">
        <v>45240</v>
      </c>
      <c r="B17417" s="41" t="s">
        <v>10908</v>
      </c>
      <c r="C17417" s="63" t="s">
        <v>10993</v>
      </c>
      <c r="D17417" s="791" t="s">
        <v>11642</v>
      </c>
      <c r="E17417" s="58">
        <v>14630</v>
      </c>
      <c r="F17417" s="58"/>
      <c r="G17417" s="126">
        <f t="shared" si="278"/>
        <v>-14630</v>
      </c>
      <c r="H17417" s="705" t="s">
        <v>11523</v>
      </c>
    </row>
    <row r="17418" spans="1:8" ht="15" x14ac:dyDescent="0.2">
      <c r="A17418" s="734">
        <v>45241</v>
      </c>
      <c r="B17418" s="41" t="s">
        <v>103</v>
      </c>
      <c r="C17418" s="63" t="s">
        <v>103</v>
      </c>
      <c r="D17418" s="791" t="s">
        <v>10211</v>
      </c>
      <c r="E17418" s="58">
        <v>1000</v>
      </c>
      <c r="F17418" s="58"/>
      <c r="G17418" s="126">
        <f t="shared" si="278"/>
        <v>-1000</v>
      </c>
      <c r="H17418" s="705" t="s">
        <v>11523</v>
      </c>
    </row>
    <row r="17419" spans="1:8" ht="15" x14ac:dyDescent="0.2">
      <c r="A17419" s="734">
        <v>45241</v>
      </c>
      <c r="B17419" s="41" t="s">
        <v>11617</v>
      </c>
      <c r="C17419" s="63" t="s">
        <v>5741</v>
      </c>
      <c r="D17419" s="791" t="s">
        <v>370</v>
      </c>
      <c r="E17419" s="58">
        <v>1200</v>
      </c>
      <c r="F17419" s="58"/>
      <c r="G17419" s="126">
        <f t="shared" si="278"/>
        <v>-1200</v>
      </c>
      <c r="H17419" s="705" t="s">
        <v>11523</v>
      </c>
    </row>
    <row r="17420" spans="1:8" ht="15" x14ac:dyDescent="0.2">
      <c r="A17420" s="734">
        <v>45241</v>
      </c>
      <c r="B17420" s="41" t="s">
        <v>2933</v>
      </c>
      <c r="C17420" s="63" t="s">
        <v>10993</v>
      </c>
      <c r="D17420" s="791" t="s">
        <v>7376</v>
      </c>
      <c r="E17420" s="58">
        <v>8000</v>
      </c>
      <c r="F17420" s="58"/>
      <c r="G17420" s="126">
        <f t="shared" si="278"/>
        <v>-8000</v>
      </c>
      <c r="H17420" s="705" t="s">
        <v>11523</v>
      </c>
    </row>
    <row r="17421" spans="1:8" ht="15" x14ac:dyDescent="0.2">
      <c r="A17421" s="734">
        <v>45241</v>
      </c>
      <c r="B17421" s="41" t="s">
        <v>11271</v>
      </c>
      <c r="C17421" s="63" t="s">
        <v>10993</v>
      </c>
      <c r="D17421" s="791" t="s">
        <v>7376</v>
      </c>
      <c r="E17421" s="58">
        <v>1750</v>
      </c>
      <c r="F17421" s="58"/>
      <c r="G17421" s="126">
        <f t="shared" si="278"/>
        <v>-1750</v>
      </c>
      <c r="H17421" s="705" t="s">
        <v>11523</v>
      </c>
    </row>
    <row r="17422" spans="1:8" ht="15" x14ac:dyDescent="0.2">
      <c r="A17422" s="734">
        <v>45241</v>
      </c>
      <c r="B17422" s="41" t="s">
        <v>103</v>
      </c>
      <c r="C17422" s="63" t="s">
        <v>10063</v>
      </c>
      <c r="D17422" s="791" t="s">
        <v>11643</v>
      </c>
      <c r="E17422" s="58">
        <v>3000</v>
      </c>
      <c r="F17422" s="58"/>
      <c r="G17422" s="126">
        <f t="shared" si="278"/>
        <v>-3000</v>
      </c>
      <c r="H17422" s="705" t="s">
        <v>11523</v>
      </c>
    </row>
    <row r="17423" spans="1:8" ht="15" x14ac:dyDescent="0.2">
      <c r="A17423" s="734">
        <v>45241</v>
      </c>
      <c r="B17423" s="41" t="s">
        <v>11307</v>
      </c>
      <c r="C17423" s="63" t="s">
        <v>14</v>
      </c>
      <c r="D17423" s="791" t="s">
        <v>11644</v>
      </c>
      <c r="E17423" s="58">
        <v>2080</v>
      </c>
      <c r="F17423" s="58"/>
      <c r="G17423" s="126">
        <f t="shared" si="278"/>
        <v>-2080</v>
      </c>
      <c r="H17423" s="705" t="s">
        <v>11523</v>
      </c>
    </row>
    <row r="17424" spans="1:8" ht="15" x14ac:dyDescent="0.2">
      <c r="A17424" s="734">
        <v>45241</v>
      </c>
      <c r="B17424" s="41" t="s">
        <v>103</v>
      </c>
      <c r="C17424" s="63" t="s">
        <v>2996</v>
      </c>
      <c r="D17424" s="791" t="s">
        <v>370</v>
      </c>
      <c r="E17424" s="58">
        <v>5000</v>
      </c>
      <c r="F17424" s="58"/>
      <c r="G17424" s="126">
        <f t="shared" si="278"/>
        <v>-5000</v>
      </c>
      <c r="H17424" s="705" t="s">
        <v>11523</v>
      </c>
    </row>
    <row r="17425" spans="1:8" ht="15" x14ac:dyDescent="0.2">
      <c r="A17425" s="734">
        <v>45241</v>
      </c>
      <c r="B17425" s="41" t="s">
        <v>9986</v>
      </c>
      <c r="C17425" s="63" t="s">
        <v>10993</v>
      </c>
      <c r="D17425" s="791" t="s">
        <v>11645</v>
      </c>
      <c r="E17425" s="58">
        <v>4500</v>
      </c>
      <c r="F17425" s="58"/>
      <c r="G17425" s="126">
        <f t="shared" si="278"/>
        <v>-4500</v>
      </c>
      <c r="H17425" s="705" t="s">
        <v>11523</v>
      </c>
    </row>
    <row r="17426" spans="1:8" ht="15" x14ac:dyDescent="0.2">
      <c r="A17426" s="734">
        <v>45241</v>
      </c>
      <c r="B17426" s="41" t="s">
        <v>103</v>
      </c>
      <c r="C17426" s="63" t="s">
        <v>10993</v>
      </c>
      <c r="D17426" s="791" t="s">
        <v>11645</v>
      </c>
      <c r="E17426" s="58">
        <v>5440</v>
      </c>
      <c r="F17426" s="58"/>
      <c r="G17426" s="126">
        <f t="shared" si="278"/>
        <v>-5440</v>
      </c>
      <c r="H17426" s="705" t="s">
        <v>11523</v>
      </c>
    </row>
    <row r="17427" spans="1:8" ht="15" x14ac:dyDescent="0.2">
      <c r="A17427" s="734">
        <v>45241</v>
      </c>
      <c r="B17427" s="41" t="s">
        <v>11271</v>
      </c>
      <c r="C17427" s="63" t="s">
        <v>10993</v>
      </c>
      <c r="D17427" s="791" t="s">
        <v>11645</v>
      </c>
      <c r="E17427" s="58">
        <v>3500</v>
      </c>
      <c r="F17427" s="58"/>
      <c r="G17427" s="126">
        <f t="shared" si="278"/>
        <v>-3500</v>
      </c>
      <c r="H17427" s="705" t="s">
        <v>11523</v>
      </c>
    </row>
    <row r="17428" spans="1:8" ht="15" x14ac:dyDescent="0.2">
      <c r="A17428" s="734">
        <v>45241</v>
      </c>
      <c r="B17428" s="41" t="s">
        <v>11511</v>
      </c>
      <c r="C17428" s="63" t="s">
        <v>10993</v>
      </c>
      <c r="D17428" s="791" t="s">
        <v>11645</v>
      </c>
      <c r="E17428" s="58">
        <v>10000</v>
      </c>
      <c r="F17428" s="58"/>
      <c r="G17428" s="126">
        <f t="shared" si="278"/>
        <v>-10000</v>
      </c>
      <c r="H17428" s="705" t="s">
        <v>11523</v>
      </c>
    </row>
    <row r="17429" spans="1:8" ht="15" x14ac:dyDescent="0.2">
      <c r="A17429" s="734">
        <v>45241</v>
      </c>
      <c r="B17429" s="41" t="s">
        <v>11089</v>
      </c>
      <c r="C17429" s="63" t="s">
        <v>10993</v>
      </c>
      <c r="D17429" s="791" t="s">
        <v>11645</v>
      </c>
      <c r="E17429" s="58">
        <v>5000</v>
      </c>
      <c r="F17429" s="58"/>
      <c r="G17429" s="126">
        <f t="shared" si="278"/>
        <v>-5000</v>
      </c>
      <c r="H17429" s="705" t="s">
        <v>11523</v>
      </c>
    </row>
    <row r="17430" spans="1:8" ht="15" x14ac:dyDescent="0.2">
      <c r="A17430" s="734">
        <v>45241</v>
      </c>
      <c r="B17430" s="41" t="s">
        <v>11446</v>
      </c>
      <c r="C17430" s="551" t="s">
        <v>9775</v>
      </c>
      <c r="D17430" s="904" t="s">
        <v>11661</v>
      </c>
      <c r="E17430" s="583">
        <v>17600</v>
      </c>
      <c r="F17430" s="58"/>
      <c r="G17430" s="126">
        <f t="shared" si="278"/>
        <v>-17600</v>
      </c>
      <c r="H17430" s="705" t="s">
        <v>11523</v>
      </c>
    </row>
    <row r="17431" spans="1:8" ht="15" x14ac:dyDescent="0.2">
      <c r="A17431" s="734">
        <v>45241</v>
      </c>
      <c r="B17431" s="41" t="s">
        <v>9986</v>
      </c>
      <c r="C17431" s="551" t="s">
        <v>9775</v>
      </c>
      <c r="D17431" s="904" t="s">
        <v>11661</v>
      </c>
      <c r="E17431" s="583">
        <v>46320</v>
      </c>
      <c r="F17431" s="58"/>
      <c r="G17431" s="126">
        <f t="shared" si="278"/>
        <v>-46320</v>
      </c>
      <c r="H17431" s="705" t="s">
        <v>11523</v>
      </c>
    </row>
    <row r="17432" spans="1:8" ht="15" x14ac:dyDescent="0.2">
      <c r="A17432" s="734">
        <v>45241</v>
      </c>
      <c r="B17432" s="41" t="s">
        <v>9986</v>
      </c>
      <c r="C17432" s="63" t="s">
        <v>11662</v>
      </c>
      <c r="D17432" s="791" t="s">
        <v>11663</v>
      </c>
      <c r="E17432" s="58">
        <v>60200</v>
      </c>
      <c r="F17432" s="58"/>
      <c r="G17432" s="126">
        <f t="shared" si="278"/>
        <v>-60200</v>
      </c>
      <c r="H17432" s="705" t="s">
        <v>11523</v>
      </c>
    </row>
    <row r="17433" spans="1:8" ht="15" x14ac:dyDescent="0.2">
      <c r="A17433" s="734">
        <v>45241</v>
      </c>
      <c r="B17433" s="41" t="s">
        <v>3946</v>
      </c>
      <c r="C17433" s="63" t="s">
        <v>392</v>
      </c>
      <c r="D17433" s="791" t="s">
        <v>11664</v>
      </c>
      <c r="E17433" s="58">
        <v>5000</v>
      </c>
      <c r="F17433" s="58"/>
      <c r="G17433" s="126">
        <f t="shared" si="278"/>
        <v>-5000</v>
      </c>
      <c r="H17433" s="705" t="s">
        <v>11523</v>
      </c>
    </row>
    <row r="17434" spans="1:8" ht="15" x14ac:dyDescent="0.2">
      <c r="A17434" s="734">
        <v>45241</v>
      </c>
      <c r="B17434" s="41" t="s">
        <v>10908</v>
      </c>
      <c r="C17434" s="63" t="s">
        <v>10993</v>
      </c>
      <c r="D17434" s="791" t="s">
        <v>11665</v>
      </c>
      <c r="E17434" s="58">
        <v>16000</v>
      </c>
      <c r="F17434" s="58"/>
      <c r="G17434" s="126">
        <f t="shared" si="278"/>
        <v>-16000</v>
      </c>
      <c r="H17434" s="705" t="s">
        <v>11523</v>
      </c>
    </row>
    <row r="17435" spans="1:8" ht="15" x14ac:dyDescent="0.2">
      <c r="A17435" s="734">
        <v>45241</v>
      </c>
      <c r="B17435" s="41" t="s">
        <v>10576</v>
      </c>
      <c r="C17435" s="63" t="s">
        <v>10337</v>
      </c>
      <c r="D17435" s="791" t="s">
        <v>370</v>
      </c>
      <c r="E17435" s="58">
        <v>500</v>
      </c>
      <c r="F17435" s="58"/>
      <c r="G17435" s="126">
        <f t="shared" si="278"/>
        <v>-500</v>
      </c>
      <c r="H17435" s="705" t="s">
        <v>11523</v>
      </c>
    </row>
    <row r="17436" spans="1:8" ht="15" x14ac:dyDescent="0.2">
      <c r="A17436" s="734">
        <v>45241</v>
      </c>
      <c r="B17436" s="41" t="s">
        <v>11446</v>
      </c>
      <c r="C17436" s="63" t="s">
        <v>10993</v>
      </c>
      <c r="D17436" s="791" t="s">
        <v>11873</v>
      </c>
      <c r="E17436" s="58">
        <v>44000</v>
      </c>
      <c r="F17436" s="58"/>
      <c r="G17436" s="126">
        <f t="shared" si="278"/>
        <v>-44000</v>
      </c>
      <c r="H17436" s="705" t="s">
        <v>11523</v>
      </c>
    </row>
    <row r="17437" spans="1:8" ht="15" x14ac:dyDescent="0.2">
      <c r="A17437" s="734">
        <v>45243</v>
      </c>
      <c r="B17437" s="41" t="s">
        <v>11446</v>
      </c>
      <c r="C17437" s="63" t="s">
        <v>10993</v>
      </c>
      <c r="D17437" s="791" t="s">
        <v>11666</v>
      </c>
      <c r="E17437" s="58">
        <v>46500</v>
      </c>
      <c r="F17437" s="58"/>
      <c r="G17437" s="126">
        <f t="shared" si="278"/>
        <v>-46500</v>
      </c>
      <c r="H17437" s="705" t="s">
        <v>11523</v>
      </c>
    </row>
    <row r="17438" spans="1:8" ht="15" x14ac:dyDescent="0.2">
      <c r="A17438" s="734">
        <v>45243</v>
      </c>
      <c r="B17438" s="41" t="s">
        <v>11635</v>
      </c>
      <c r="C17438" s="63" t="s">
        <v>3446</v>
      </c>
      <c r="D17438" s="791" t="s">
        <v>11308</v>
      </c>
      <c r="E17438" s="58">
        <v>50000</v>
      </c>
      <c r="F17438" s="58"/>
      <c r="G17438" s="126">
        <f t="shared" si="278"/>
        <v>-50000</v>
      </c>
      <c r="H17438" s="705" t="s">
        <v>11523</v>
      </c>
    </row>
    <row r="17439" spans="1:8" ht="15" x14ac:dyDescent="0.2">
      <c r="A17439" s="734">
        <v>45243</v>
      </c>
      <c r="B17439" s="41" t="s">
        <v>10908</v>
      </c>
      <c r="C17439" s="63" t="s">
        <v>7223</v>
      </c>
      <c r="D17439" s="791" t="s">
        <v>1157</v>
      </c>
      <c r="E17439" s="58">
        <v>100000</v>
      </c>
      <c r="F17439" s="58"/>
      <c r="G17439" s="126">
        <f t="shared" si="278"/>
        <v>-100000</v>
      </c>
      <c r="H17439" s="705" t="s">
        <v>11523</v>
      </c>
    </row>
    <row r="17440" spans="1:8" ht="15" x14ac:dyDescent="0.2">
      <c r="A17440" s="734">
        <v>45243</v>
      </c>
      <c r="B17440" s="41" t="s">
        <v>11446</v>
      </c>
      <c r="C17440" s="63" t="s">
        <v>10993</v>
      </c>
      <c r="D17440" s="791" t="s">
        <v>11666</v>
      </c>
      <c r="E17440" s="58">
        <v>40000</v>
      </c>
      <c r="F17440" s="58"/>
      <c r="G17440" s="126">
        <f t="shared" si="278"/>
        <v>-40000</v>
      </c>
      <c r="H17440" s="705" t="s">
        <v>11523</v>
      </c>
    </row>
    <row r="17441" spans="1:8" ht="15" x14ac:dyDescent="0.2">
      <c r="A17441" s="734">
        <v>45243</v>
      </c>
      <c r="B17441" s="41" t="s">
        <v>11446</v>
      </c>
      <c r="C17441" s="63" t="s">
        <v>10993</v>
      </c>
      <c r="D17441" s="791" t="s">
        <v>11667</v>
      </c>
      <c r="E17441" s="58">
        <v>8600</v>
      </c>
      <c r="F17441" s="58"/>
      <c r="G17441" s="126">
        <f t="shared" si="278"/>
        <v>-8600</v>
      </c>
      <c r="H17441" s="705" t="s">
        <v>11523</v>
      </c>
    </row>
    <row r="17442" spans="1:8" ht="15" x14ac:dyDescent="0.2">
      <c r="A17442" s="734">
        <v>45243</v>
      </c>
      <c r="B17442" s="41" t="s">
        <v>11623</v>
      </c>
      <c r="C17442" s="63" t="s">
        <v>5741</v>
      </c>
      <c r="D17442" s="791" t="s">
        <v>370</v>
      </c>
      <c r="E17442" s="58">
        <v>1500</v>
      </c>
      <c r="F17442" s="58"/>
      <c r="G17442" s="126">
        <f t="shared" si="278"/>
        <v>-1500</v>
      </c>
      <c r="H17442" s="705" t="s">
        <v>11523</v>
      </c>
    </row>
    <row r="17443" spans="1:8" ht="15" x14ac:dyDescent="0.2">
      <c r="A17443" s="734">
        <v>45243</v>
      </c>
      <c r="B17443" s="41" t="s">
        <v>10908</v>
      </c>
      <c r="C17443" s="63" t="s">
        <v>5741</v>
      </c>
      <c r="D17443" s="791" t="s">
        <v>370</v>
      </c>
      <c r="E17443" s="58">
        <v>1600</v>
      </c>
      <c r="F17443" s="58"/>
      <c r="G17443" s="126">
        <f t="shared" si="278"/>
        <v>-1600</v>
      </c>
      <c r="H17443" s="705" t="s">
        <v>11523</v>
      </c>
    </row>
    <row r="17444" spans="1:8" ht="15" x14ac:dyDescent="0.2">
      <c r="A17444" s="734">
        <v>45243</v>
      </c>
      <c r="B17444" s="41" t="s">
        <v>10232</v>
      </c>
      <c r="C17444" s="63" t="s">
        <v>5741</v>
      </c>
      <c r="D17444" s="791" t="s">
        <v>370</v>
      </c>
      <c r="E17444" s="58">
        <v>1600</v>
      </c>
      <c r="F17444" s="58"/>
      <c r="G17444" s="126">
        <f t="shared" si="278"/>
        <v>-1600</v>
      </c>
      <c r="H17444" s="705" t="s">
        <v>11523</v>
      </c>
    </row>
    <row r="17445" spans="1:8" ht="15" x14ac:dyDescent="0.2">
      <c r="A17445" s="734">
        <v>45243</v>
      </c>
      <c r="B17445" s="41" t="s">
        <v>9986</v>
      </c>
      <c r="C17445" s="63" t="s">
        <v>5741</v>
      </c>
      <c r="D17445" s="791" t="s">
        <v>370</v>
      </c>
      <c r="E17445" s="58">
        <v>2000</v>
      </c>
      <c r="F17445" s="58"/>
      <c r="G17445" s="126">
        <f t="shared" si="278"/>
        <v>-2000</v>
      </c>
      <c r="H17445" s="705" t="s">
        <v>11523</v>
      </c>
    </row>
    <row r="17446" spans="1:8" ht="15" x14ac:dyDescent="0.2">
      <c r="A17446" s="734">
        <v>45243</v>
      </c>
      <c r="B17446" s="41" t="s">
        <v>11026</v>
      </c>
      <c r="C17446" s="63" t="s">
        <v>11132</v>
      </c>
      <c r="D17446" s="791" t="s">
        <v>11668</v>
      </c>
      <c r="E17446" s="58">
        <v>20000</v>
      </c>
      <c r="F17446" s="58"/>
      <c r="G17446" s="126">
        <f t="shared" si="278"/>
        <v>-20000</v>
      </c>
      <c r="H17446" s="705" t="s">
        <v>11523</v>
      </c>
    </row>
    <row r="17447" spans="1:8" ht="15" x14ac:dyDescent="0.2">
      <c r="A17447" s="734">
        <v>45243</v>
      </c>
      <c r="B17447" s="41" t="s">
        <v>11511</v>
      </c>
      <c r="C17447" s="63" t="s">
        <v>10993</v>
      </c>
      <c r="D17447" s="791" t="s">
        <v>6486</v>
      </c>
      <c r="E17447" s="58">
        <v>3650</v>
      </c>
      <c r="F17447" s="58"/>
      <c r="G17447" s="126">
        <f t="shared" si="278"/>
        <v>-3650</v>
      </c>
      <c r="H17447" s="705" t="s">
        <v>11523</v>
      </c>
    </row>
    <row r="17448" spans="1:8" ht="15" x14ac:dyDescent="0.2">
      <c r="A17448" s="734">
        <v>45243</v>
      </c>
      <c r="B17448" s="41" t="s">
        <v>11307</v>
      </c>
      <c r="C17448" s="63" t="s">
        <v>10993</v>
      </c>
      <c r="D17448" s="791" t="s">
        <v>11035</v>
      </c>
      <c r="E17448" s="58">
        <v>1840</v>
      </c>
      <c r="F17448" s="58"/>
      <c r="G17448" s="126">
        <f t="shared" si="278"/>
        <v>-1840</v>
      </c>
      <c r="H17448" s="705" t="s">
        <v>11523</v>
      </c>
    </row>
    <row r="17449" spans="1:8" ht="15" x14ac:dyDescent="0.2">
      <c r="A17449" s="734">
        <v>45243</v>
      </c>
      <c r="B17449" s="41" t="s">
        <v>10908</v>
      </c>
      <c r="C17449" s="63" t="s">
        <v>10993</v>
      </c>
      <c r="D17449" s="791" t="s">
        <v>11669</v>
      </c>
      <c r="E17449" s="58">
        <v>58000</v>
      </c>
      <c r="F17449" s="58"/>
      <c r="G17449" s="126">
        <f t="shared" si="278"/>
        <v>-58000</v>
      </c>
      <c r="H17449" s="705" t="s">
        <v>11523</v>
      </c>
    </row>
    <row r="17450" spans="1:8" ht="15" x14ac:dyDescent="0.2">
      <c r="A17450" s="734">
        <v>45243</v>
      </c>
      <c r="B17450" s="41" t="s">
        <v>11446</v>
      </c>
      <c r="C17450" s="63" t="s">
        <v>5741</v>
      </c>
      <c r="D17450" s="791" t="s">
        <v>370</v>
      </c>
      <c r="E17450" s="58">
        <v>1000</v>
      </c>
      <c r="F17450" s="58"/>
      <c r="G17450" s="126">
        <f t="shared" si="278"/>
        <v>-1000</v>
      </c>
      <c r="H17450" s="705" t="s">
        <v>11523</v>
      </c>
    </row>
    <row r="17451" spans="1:8" ht="15" x14ac:dyDescent="0.2">
      <c r="A17451" s="734">
        <v>45243</v>
      </c>
      <c r="B17451" s="41" t="s">
        <v>10908</v>
      </c>
      <c r="C17451" s="63" t="s">
        <v>5741</v>
      </c>
      <c r="D17451" s="791" t="s">
        <v>370</v>
      </c>
      <c r="E17451" s="58">
        <v>1600</v>
      </c>
      <c r="F17451" s="58"/>
      <c r="G17451" s="126">
        <f t="shared" si="278"/>
        <v>-1600</v>
      </c>
      <c r="H17451" s="705" t="s">
        <v>11523</v>
      </c>
    </row>
    <row r="17452" spans="1:8" ht="15" x14ac:dyDescent="0.2">
      <c r="A17452" s="734">
        <v>45243</v>
      </c>
      <c r="B17452" s="41" t="s">
        <v>10908</v>
      </c>
      <c r="C17452" s="63" t="s">
        <v>11054</v>
      </c>
      <c r="D17452" s="791" t="s">
        <v>11670</v>
      </c>
      <c r="E17452" s="58">
        <v>20000</v>
      </c>
      <c r="F17452" s="58"/>
      <c r="G17452" s="126">
        <f t="shared" si="278"/>
        <v>-20000</v>
      </c>
      <c r="H17452" s="705" t="s">
        <v>11523</v>
      </c>
    </row>
    <row r="17453" spans="1:8" ht="15" x14ac:dyDescent="0.2">
      <c r="A17453" s="734">
        <v>45243</v>
      </c>
      <c r="B17453" s="41" t="s">
        <v>9409</v>
      </c>
      <c r="C17453" s="63" t="s">
        <v>10993</v>
      </c>
      <c r="D17453" s="791" t="s">
        <v>11671</v>
      </c>
      <c r="E17453" s="58">
        <v>8000</v>
      </c>
      <c r="F17453" s="58"/>
      <c r="G17453" s="126">
        <f t="shared" si="278"/>
        <v>-8000</v>
      </c>
      <c r="H17453" s="705" t="s">
        <v>11523</v>
      </c>
    </row>
    <row r="17454" spans="1:8" ht="15" x14ac:dyDescent="0.2">
      <c r="A17454" s="734">
        <v>45243</v>
      </c>
      <c r="B17454" s="41" t="s">
        <v>11307</v>
      </c>
      <c r="C17454" s="63" t="s">
        <v>10993</v>
      </c>
      <c r="D17454" s="791" t="s">
        <v>11671</v>
      </c>
      <c r="E17454" s="58">
        <v>47470</v>
      </c>
      <c r="F17454" s="58"/>
      <c r="G17454" s="126">
        <f t="shared" si="278"/>
        <v>-47470</v>
      </c>
      <c r="H17454" s="705" t="s">
        <v>11523</v>
      </c>
    </row>
    <row r="17455" spans="1:8" ht="15" x14ac:dyDescent="0.2">
      <c r="A17455" s="734">
        <v>45243</v>
      </c>
      <c r="B17455" s="41" t="s">
        <v>25</v>
      </c>
      <c r="C17455" s="63" t="s">
        <v>7595</v>
      </c>
      <c r="D17455" s="791" t="s">
        <v>11678</v>
      </c>
      <c r="E17455" s="58">
        <v>80000</v>
      </c>
      <c r="F17455" s="58"/>
      <c r="G17455" s="126">
        <f t="shared" si="278"/>
        <v>-80000</v>
      </c>
      <c r="H17455" s="705" t="s">
        <v>11523</v>
      </c>
    </row>
    <row r="17456" spans="1:8" ht="15" x14ac:dyDescent="0.2">
      <c r="A17456" s="734">
        <v>45244</v>
      </c>
      <c r="B17456" s="41" t="s">
        <v>11135</v>
      </c>
      <c r="C17456" s="63" t="s">
        <v>11690</v>
      </c>
      <c r="D17456" s="791" t="s">
        <v>9916</v>
      </c>
      <c r="E17456" s="58">
        <v>10000</v>
      </c>
      <c r="F17456" s="58"/>
      <c r="G17456" s="126">
        <f t="shared" si="278"/>
        <v>-10000</v>
      </c>
      <c r="H17456" s="705" t="s">
        <v>11523</v>
      </c>
    </row>
    <row r="17457" spans="1:8" ht="15" x14ac:dyDescent="0.2">
      <c r="A17457" s="734">
        <v>45244</v>
      </c>
      <c r="B17457" s="41" t="s">
        <v>11089</v>
      </c>
      <c r="C17457" s="63" t="s">
        <v>10993</v>
      </c>
      <c r="D17457" s="791" t="s">
        <v>11691</v>
      </c>
      <c r="E17457" s="58">
        <v>1500</v>
      </c>
      <c r="F17457" s="58"/>
      <c r="G17457" s="126">
        <f t="shared" si="278"/>
        <v>-1500</v>
      </c>
      <c r="H17457" s="705" t="s">
        <v>11523</v>
      </c>
    </row>
    <row r="17458" spans="1:8" ht="15" x14ac:dyDescent="0.2">
      <c r="A17458" s="734">
        <v>45244</v>
      </c>
      <c r="B17458" s="41" t="s">
        <v>10471</v>
      </c>
      <c r="C17458" s="63" t="s">
        <v>10993</v>
      </c>
      <c r="D17458" s="791" t="s">
        <v>11692</v>
      </c>
      <c r="E17458" s="58">
        <v>750</v>
      </c>
      <c r="F17458" s="58"/>
      <c r="G17458" s="126">
        <f t="shared" si="278"/>
        <v>-750</v>
      </c>
      <c r="H17458" s="705" t="s">
        <v>11523</v>
      </c>
    </row>
    <row r="17459" spans="1:8" ht="15" x14ac:dyDescent="0.2">
      <c r="A17459" s="734">
        <v>45244</v>
      </c>
      <c r="B17459" s="41" t="s">
        <v>10471</v>
      </c>
      <c r="C17459" s="63" t="s">
        <v>10993</v>
      </c>
      <c r="D17459" s="791" t="s">
        <v>11693</v>
      </c>
      <c r="E17459" s="58">
        <v>1500</v>
      </c>
      <c r="F17459" s="58"/>
      <c r="G17459" s="126">
        <f t="shared" si="278"/>
        <v>-1500</v>
      </c>
      <c r="H17459" s="705" t="s">
        <v>11523</v>
      </c>
    </row>
    <row r="17460" spans="1:8" ht="15" x14ac:dyDescent="0.2">
      <c r="A17460" s="734">
        <v>45244</v>
      </c>
      <c r="B17460" s="41" t="s">
        <v>103</v>
      </c>
      <c r="C17460" s="63" t="s">
        <v>103</v>
      </c>
      <c r="D17460" s="791" t="s">
        <v>10211</v>
      </c>
      <c r="E17460" s="58">
        <v>4000</v>
      </c>
      <c r="F17460" s="58"/>
      <c r="G17460" s="126">
        <f t="shared" si="278"/>
        <v>-4000</v>
      </c>
      <c r="H17460" s="705" t="s">
        <v>11523</v>
      </c>
    </row>
    <row r="17461" spans="1:8" ht="15" x14ac:dyDescent="0.2">
      <c r="A17461" s="734">
        <v>45244</v>
      </c>
      <c r="B17461" s="41" t="s">
        <v>10908</v>
      </c>
      <c r="C17461" s="63" t="s">
        <v>5741</v>
      </c>
      <c r="D17461" s="791" t="s">
        <v>370</v>
      </c>
      <c r="E17461" s="58">
        <v>800</v>
      </c>
      <c r="F17461" s="58"/>
      <c r="G17461" s="126">
        <f t="shared" si="278"/>
        <v>-800</v>
      </c>
      <c r="H17461" s="705" t="s">
        <v>11523</v>
      </c>
    </row>
    <row r="17462" spans="1:8" ht="15" x14ac:dyDescent="0.2">
      <c r="A17462" s="734">
        <v>45244</v>
      </c>
      <c r="B17462" s="41" t="s">
        <v>10908</v>
      </c>
      <c r="C17462" s="63" t="s">
        <v>5741</v>
      </c>
      <c r="D17462" s="791" t="s">
        <v>370</v>
      </c>
      <c r="E17462" s="58">
        <v>2000</v>
      </c>
      <c r="F17462" s="58"/>
      <c r="G17462" s="126">
        <f t="shared" si="278"/>
        <v>-2000</v>
      </c>
      <c r="H17462" s="705" t="s">
        <v>11523</v>
      </c>
    </row>
    <row r="17463" spans="1:8" ht="15" x14ac:dyDescent="0.2">
      <c r="A17463" s="734">
        <v>45244</v>
      </c>
      <c r="B17463" s="41" t="s">
        <v>10908</v>
      </c>
      <c r="C17463" s="63" t="s">
        <v>5741</v>
      </c>
      <c r="D17463" s="791" t="s">
        <v>10337</v>
      </c>
      <c r="E17463" s="58">
        <v>950</v>
      </c>
      <c r="F17463" s="58"/>
      <c r="G17463" s="126">
        <f t="shared" si="278"/>
        <v>-950</v>
      </c>
      <c r="H17463" s="705" t="s">
        <v>11523</v>
      </c>
    </row>
    <row r="17464" spans="1:8" ht="15" x14ac:dyDescent="0.2">
      <c r="A17464" s="734">
        <v>45244</v>
      </c>
      <c r="B17464" s="41" t="s">
        <v>10908</v>
      </c>
      <c r="C17464" s="63" t="s">
        <v>10993</v>
      </c>
      <c r="D17464" s="791" t="s">
        <v>11694</v>
      </c>
      <c r="E17464" s="58">
        <v>1200</v>
      </c>
      <c r="F17464" s="58"/>
      <c r="G17464" s="126">
        <f t="shared" si="278"/>
        <v>-1200</v>
      </c>
      <c r="H17464" s="705" t="s">
        <v>11523</v>
      </c>
    </row>
    <row r="17465" spans="1:8" ht="15" x14ac:dyDescent="0.2">
      <c r="A17465" s="734">
        <v>45244</v>
      </c>
      <c r="B17465" s="41" t="s">
        <v>10232</v>
      </c>
      <c r="C17465" s="63" t="s">
        <v>5741</v>
      </c>
      <c r="D17465" s="791" t="s">
        <v>370</v>
      </c>
      <c r="E17465" s="58">
        <v>3000</v>
      </c>
      <c r="F17465" s="58"/>
      <c r="G17465" s="126">
        <f t="shared" si="278"/>
        <v>-3000</v>
      </c>
      <c r="H17465" s="705" t="s">
        <v>11523</v>
      </c>
    </row>
    <row r="17466" spans="1:8" ht="15" x14ac:dyDescent="0.2">
      <c r="A17466" s="734">
        <v>45244</v>
      </c>
      <c r="B17466" s="41" t="s">
        <v>11635</v>
      </c>
      <c r="C17466" s="63" t="s">
        <v>10993</v>
      </c>
      <c r="D17466" s="791" t="s">
        <v>11695</v>
      </c>
      <c r="E17466" s="58">
        <v>11200</v>
      </c>
      <c r="F17466" s="58"/>
      <c r="G17466" s="126">
        <f t="shared" si="278"/>
        <v>-11200</v>
      </c>
      <c r="H17466" s="705" t="s">
        <v>11523</v>
      </c>
    </row>
    <row r="17467" spans="1:8" ht="15" x14ac:dyDescent="0.2">
      <c r="A17467" s="734">
        <v>45245</v>
      </c>
      <c r="B17467" s="41" t="s">
        <v>25</v>
      </c>
      <c r="C17467" s="63" t="s">
        <v>392</v>
      </c>
      <c r="D17467" s="791" t="s">
        <v>11696</v>
      </c>
      <c r="E17467" s="58">
        <v>1500</v>
      </c>
      <c r="F17467" s="58"/>
      <c r="G17467" s="126">
        <f t="shared" si="278"/>
        <v>-1500</v>
      </c>
      <c r="H17467" s="705" t="s">
        <v>11523</v>
      </c>
    </row>
    <row r="17468" spans="1:8" ht="15" x14ac:dyDescent="0.2">
      <c r="A17468" s="734">
        <v>45245</v>
      </c>
      <c r="B17468" s="41" t="s">
        <v>11307</v>
      </c>
      <c r="C17468" s="63" t="s">
        <v>10063</v>
      </c>
      <c r="D17468" s="791" t="s">
        <v>6927</v>
      </c>
      <c r="E17468" s="58">
        <v>50000</v>
      </c>
      <c r="F17468" s="58"/>
      <c r="G17468" s="126">
        <f t="shared" si="278"/>
        <v>-50000</v>
      </c>
      <c r="H17468" s="705" t="s">
        <v>11523</v>
      </c>
    </row>
    <row r="17469" spans="1:8" ht="15" x14ac:dyDescent="0.2">
      <c r="A17469" s="734">
        <v>45245</v>
      </c>
      <c r="B17469" s="41" t="s">
        <v>10908</v>
      </c>
      <c r="C17469" s="63" t="s">
        <v>5741</v>
      </c>
      <c r="D17469" s="791" t="s">
        <v>370</v>
      </c>
      <c r="E17469" s="58">
        <v>3000</v>
      </c>
      <c r="F17469" s="58"/>
      <c r="G17469" s="126">
        <f t="shared" si="278"/>
        <v>-3000</v>
      </c>
      <c r="H17469" s="705" t="s">
        <v>11523</v>
      </c>
    </row>
    <row r="17470" spans="1:8" ht="15" x14ac:dyDescent="0.2">
      <c r="A17470" s="734">
        <v>45245</v>
      </c>
      <c r="B17470" s="41" t="s">
        <v>103</v>
      </c>
      <c r="C17470" s="63" t="s">
        <v>103</v>
      </c>
      <c r="D17470" s="791" t="s">
        <v>10211</v>
      </c>
      <c r="E17470" s="58">
        <v>4000</v>
      </c>
      <c r="F17470" s="58"/>
      <c r="G17470" s="126">
        <f t="shared" si="278"/>
        <v>-4000</v>
      </c>
      <c r="H17470" s="705" t="s">
        <v>11523</v>
      </c>
    </row>
    <row r="17471" spans="1:8" ht="15"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x14ac:dyDescent="0.2">
      <c r="A17472" s="734">
        <v>45245</v>
      </c>
      <c r="B17472" s="41" t="s">
        <v>10908</v>
      </c>
      <c r="C17472" s="63" t="s">
        <v>10993</v>
      </c>
      <c r="D17472" s="791" t="s">
        <v>11695</v>
      </c>
      <c r="E17472" s="58">
        <v>13500</v>
      </c>
      <c r="F17472" s="58"/>
      <c r="G17472" s="126">
        <f t="shared" si="279"/>
        <v>-13500</v>
      </c>
      <c r="H17472" s="705" t="s">
        <v>11523</v>
      </c>
    </row>
    <row r="17473" spans="1:8" ht="15" x14ac:dyDescent="0.2">
      <c r="A17473" s="734">
        <v>45245</v>
      </c>
      <c r="B17473" s="41" t="s">
        <v>10908</v>
      </c>
      <c r="C17473" s="63" t="s">
        <v>10993</v>
      </c>
      <c r="D17473" s="791" t="s">
        <v>11698</v>
      </c>
      <c r="E17473" s="58">
        <v>7200</v>
      </c>
      <c r="F17473" s="58"/>
      <c r="G17473" s="126">
        <f t="shared" si="279"/>
        <v>-7200</v>
      </c>
      <c r="H17473" s="705" t="s">
        <v>11523</v>
      </c>
    </row>
    <row r="17474" spans="1:8" ht="15" x14ac:dyDescent="0.2">
      <c r="A17474" s="734">
        <v>45245</v>
      </c>
      <c r="B17474" s="41" t="s">
        <v>10232</v>
      </c>
      <c r="C17474" s="63" t="s">
        <v>10993</v>
      </c>
      <c r="D17474" s="791" t="s">
        <v>3571</v>
      </c>
      <c r="E17474" s="58">
        <v>600</v>
      </c>
      <c r="F17474" s="58"/>
      <c r="G17474" s="126">
        <f t="shared" si="279"/>
        <v>-600</v>
      </c>
      <c r="H17474" s="705" t="s">
        <v>11523</v>
      </c>
    </row>
    <row r="17475" spans="1:8" ht="15" x14ac:dyDescent="0.2">
      <c r="A17475" s="734">
        <v>45245</v>
      </c>
      <c r="B17475" s="41" t="s">
        <v>10908</v>
      </c>
      <c r="C17475" s="63" t="s">
        <v>10993</v>
      </c>
      <c r="D17475" s="791" t="s">
        <v>11699</v>
      </c>
      <c r="E17475" s="58">
        <v>2250</v>
      </c>
      <c r="F17475" s="58"/>
      <c r="G17475" s="126">
        <f t="shared" si="279"/>
        <v>-2250</v>
      </c>
      <c r="H17475" s="705" t="s">
        <v>11523</v>
      </c>
    </row>
    <row r="17476" spans="1:8" ht="15" x14ac:dyDescent="0.2">
      <c r="A17476" s="734">
        <v>45245</v>
      </c>
      <c r="B17476" s="41" t="s">
        <v>11625</v>
      </c>
      <c r="C17476" s="63" t="s">
        <v>11626</v>
      </c>
      <c r="D17476" s="791" t="s">
        <v>1157</v>
      </c>
      <c r="E17476" s="58">
        <v>15000</v>
      </c>
      <c r="F17476" s="58"/>
      <c r="G17476" s="126">
        <f t="shared" si="279"/>
        <v>-15000</v>
      </c>
      <c r="H17476" s="705" t="s">
        <v>11523</v>
      </c>
    </row>
    <row r="17477" spans="1:8" ht="15" x14ac:dyDescent="0.2">
      <c r="A17477" s="734">
        <v>45245</v>
      </c>
      <c r="B17477" s="41" t="s">
        <v>11635</v>
      </c>
      <c r="C17477" s="63" t="s">
        <v>5741</v>
      </c>
      <c r="D17477" s="791" t="s">
        <v>370</v>
      </c>
      <c r="E17477" s="58">
        <v>3000</v>
      </c>
      <c r="F17477" s="58"/>
      <c r="G17477" s="126">
        <f t="shared" si="279"/>
        <v>-3000</v>
      </c>
      <c r="H17477" s="705" t="s">
        <v>11523</v>
      </c>
    </row>
    <row r="17478" spans="1:8" ht="15" x14ac:dyDescent="0.2">
      <c r="A17478" s="734">
        <v>45245</v>
      </c>
      <c r="B17478" s="41" t="s">
        <v>10908</v>
      </c>
      <c r="C17478" s="63" t="s">
        <v>11536</v>
      </c>
      <c r="D17478" s="791" t="s">
        <v>10721</v>
      </c>
      <c r="E17478" s="58">
        <v>150000</v>
      </c>
      <c r="F17478" s="58"/>
      <c r="G17478" s="126">
        <f t="shared" si="279"/>
        <v>-150000</v>
      </c>
      <c r="H17478" s="705" t="s">
        <v>11523</v>
      </c>
    </row>
    <row r="17479" spans="1:8" ht="15" x14ac:dyDescent="0.2">
      <c r="A17479" s="734">
        <v>45245</v>
      </c>
      <c r="B17479" s="41" t="s">
        <v>11511</v>
      </c>
      <c r="C17479" s="63" t="s">
        <v>10993</v>
      </c>
      <c r="D17479" s="791" t="s">
        <v>11700</v>
      </c>
      <c r="E17479" s="58">
        <v>22600</v>
      </c>
      <c r="F17479" s="58"/>
      <c r="G17479" s="126">
        <f t="shared" si="279"/>
        <v>-22600</v>
      </c>
      <c r="H17479" s="705" t="s">
        <v>11523</v>
      </c>
    </row>
    <row r="17480" spans="1:8" ht="15" x14ac:dyDescent="0.2">
      <c r="A17480" s="734">
        <v>45246</v>
      </c>
      <c r="B17480" s="41" t="s">
        <v>25</v>
      </c>
      <c r="C17480" s="63" t="s">
        <v>8150</v>
      </c>
      <c r="D17480" s="791" t="s">
        <v>11701</v>
      </c>
      <c r="E17480" s="58">
        <v>2000</v>
      </c>
      <c r="F17480" s="58"/>
      <c r="G17480" s="126">
        <f t="shared" si="279"/>
        <v>-2000</v>
      </c>
      <c r="H17480" s="705" t="s">
        <v>11523</v>
      </c>
    </row>
    <row r="17481" spans="1:8" ht="15" x14ac:dyDescent="0.2">
      <c r="A17481" s="734">
        <v>45246</v>
      </c>
      <c r="B17481" s="41" t="s">
        <v>103</v>
      </c>
      <c r="C17481" s="63" t="s">
        <v>8150</v>
      </c>
      <c r="D17481" s="791" t="s">
        <v>11701</v>
      </c>
      <c r="E17481" s="58">
        <v>8700</v>
      </c>
      <c r="F17481" s="58"/>
      <c r="G17481" s="126">
        <f t="shared" si="279"/>
        <v>-8700</v>
      </c>
      <c r="H17481" s="705" t="s">
        <v>11523</v>
      </c>
    </row>
    <row r="17482" spans="1:8" ht="15" x14ac:dyDescent="0.2">
      <c r="A17482" s="734">
        <v>45246</v>
      </c>
      <c r="B17482" s="41" t="s">
        <v>9986</v>
      </c>
      <c r="C17482" s="63" t="s">
        <v>10337</v>
      </c>
      <c r="D17482" s="791" t="s">
        <v>370</v>
      </c>
      <c r="E17482" s="58">
        <v>350</v>
      </c>
      <c r="F17482" s="58"/>
      <c r="G17482" s="126">
        <f t="shared" si="279"/>
        <v>-350</v>
      </c>
      <c r="H17482" s="705" t="s">
        <v>11523</v>
      </c>
    </row>
    <row r="17483" spans="1:8" ht="15" x14ac:dyDescent="0.2">
      <c r="A17483" s="734">
        <v>45247</v>
      </c>
      <c r="B17483" s="41" t="s">
        <v>11135</v>
      </c>
      <c r="C17483" s="63" t="s">
        <v>11690</v>
      </c>
      <c r="D17483" s="791" t="s">
        <v>9916</v>
      </c>
      <c r="E17483" s="58">
        <v>10000</v>
      </c>
      <c r="F17483" s="58"/>
      <c r="G17483" s="126">
        <f t="shared" si="279"/>
        <v>-10000</v>
      </c>
      <c r="H17483" s="705" t="s">
        <v>11523</v>
      </c>
    </row>
    <row r="17484" spans="1:8" ht="15" x14ac:dyDescent="0.2">
      <c r="A17484" s="734">
        <v>45247</v>
      </c>
      <c r="B17484" s="41" t="s">
        <v>10908</v>
      </c>
      <c r="C17484" s="63" t="s">
        <v>10993</v>
      </c>
      <c r="D17484" s="791" t="s">
        <v>11720</v>
      </c>
      <c r="E17484" s="58">
        <v>65000</v>
      </c>
      <c r="F17484" s="58"/>
      <c r="G17484" s="126">
        <f t="shared" si="279"/>
        <v>-65000</v>
      </c>
      <c r="H17484" s="705" t="s">
        <v>11523</v>
      </c>
    </row>
    <row r="17485" spans="1:8" ht="15" x14ac:dyDescent="0.2">
      <c r="A17485" s="734">
        <v>45247</v>
      </c>
      <c r="B17485" s="41" t="s">
        <v>10908</v>
      </c>
      <c r="C17485" s="63" t="s">
        <v>10993</v>
      </c>
      <c r="D17485" s="791" t="s">
        <v>11721</v>
      </c>
      <c r="E17485" s="58">
        <v>4000</v>
      </c>
      <c r="F17485" s="58"/>
      <c r="G17485" s="126">
        <f t="shared" si="279"/>
        <v>-4000</v>
      </c>
      <c r="H17485" s="705" t="s">
        <v>11523</v>
      </c>
    </row>
    <row r="17486" spans="1:8" ht="15" x14ac:dyDescent="0.2">
      <c r="A17486" s="734">
        <v>45247</v>
      </c>
      <c r="B17486" s="41" t="s">
        <v>10908</v>
      </c>
      <c r="C17486" s="63" t="s">
        <v>10993</v>
      </c>
      <c r="D17486" s="791" t="s">
        <v>11722</v>
      </c>
      <c r="E17486" s="58">
        <v>11200</v>
      </c>
      <c r="F17486" s="58"/>
      <c r="G17486" s="126">
        <f t="shared" si="279"/>
        <v>-11200</v>
      </c>
      <c r="H17486" s="705" t="s">
        <v>11523</v>
      </c>
    </row>
    <row r="17487" spans="1:8" ht="15" x14ac:dyDescent="0.2">
      <c r="A17487" s="734">
        <v>45247</v>
      </c>
      <c r="B17487" s="41" t="s">
        <v>10908</v>
      </c>
      <c r="C17487" s="63" t="s">
        <v>10993</v>
      </c>
      <c r="D17487" s="791" t="s">
        <v>11723</v>
      </c>
      <c r="E17487" s="58">
        <v>5720</v>
      </c>
      <c r="F17487" s="58"/>
      <c r="G17487" s="126">
        <f t="shared" si="279"/>
        <v>-5720</v>
      </c>
      <c r="H17487" s="705" t="s">
        <v>11523</v>
      </c>
    </row>
    <row r="17488" spans="1:8" ht="15" x14ac:dyDescent="0.2">
      <c r="A17488" s="734">
        <v>45247</v>
      </c>
      <c r="B17488" s="41" t="s">
        <v>11623</v>
      </c>
      <c r="C17488" s="63" t="s">
        <v>10993</v>
      </c>
      <c r="D17488" s="791" t="s">
        <v>11724</v>
      </c>
      <c r="E17488" s="58">
        <v>6480</v>
      </c>
      <c r="F17488" s="58"/>
      <c r="G17488" s="126">
        <f t="shared" si="279"/>
        <v>-6480</v>
      </c>
      <c r="H17488" s="705" t="s">
        <v>11523</v>
      </c>
    </row>
    <row r="17489" spans="1:8" ht="15" x14ac:dyDescent="0.2">
      <c r="A17489" s="734">
        <v>45247</v>
      </c>
      <c r="B17489" s="41" t="s">
        <v>11623</v>
      </c>
      <c r="C17489" s="63" t="s">
        <v>11725</v>
      </c>
      <c r="D17489" s="791" t="s">
        <v>11726</v>
      </c>
      <c r="E17489" s="58">
        <v>14400</v>
      </c>
      <c r="F17489" s="58"/>
      <c r="G17489" s="126">
        <f t="shared" si="279"/>
        <v>-14400</v>
      </c>
      <c r="H17489" s="705" t="s">
        <v>11523</v>
      </c>
    </row>
    <row r="17490" spans="1:8" ht="15" x14ac:dyDescent="0.2">
      <c r="A17490" s="734">
        <v>45248</v>
      </c>
      <c r="B17490" s="41" t="s">
        <v>11623</v>
      </c>
      <c r="C17490" s="63" t="s">
        <v>5741</v>
      </c>
      <c r="D17490" s="791" t="s">
        <v>370</v>
      </c>
      <c r="E17490" s="58">
        <v>2000</v>
      </c>
      <c r="F17490" s="58"/>
      <c r="G17490" s="126">
        <f t="shared" si="279"/>
        <v>-2000</v>
      </c>
      <c r="H17490" s="705" t="s">
        <v>11523</v>
      </c>
    </row>
    <row r="17491" spans="1:8" ht="15" x14ac:dyDescent="0.2">
      <c r="A17491" s="734">
        <v>45248</v>
      </c>
      <c r="B17491" s="41" t="s">
        <v>10908</v>
      </c>
      <c r="C17491" s="63" t="s">
        <v>5741</v>
      </c>
      <c r="D17491" s="791" t="s">
        <v>370</v>
      </c>
      <c r="E17491" s="58">
        <v>1250</v>
      </c>
      <c r="F17491" s="58"/>
      <c r="G17491" s="126">
        <f t="shared" si="279"/>
        <v>-1250</v>
      </c>
      <c r="H17491" s="705" t="s">
        <v>11523</v>
      </c>
    </row>
    <row r="17492" spans="1:8" ht="15" x14ac:dyDescent="0.2">
      <c r="A17492" s="734">
        <v>45248</v>
      </c>
      <c r="B17492" s="41" t="s">
        <v>3946</v>
      </c>
      <c r="C17492" s="63" t="s">
        <v>794</v>
      </c>
      <c r="D17492" s="791" t="s">
        <v>11727</v>
      </c>
      <c r="E17492" s="58">
        <v>5000</v>
      </c>
      <c r="F17492" s="58"/>
      <c r="G17492" s="126">
        <f t="shared" si="279"/>
        <v>-5000</v>
      </c>
      <c r="H17492" s="705" t="s">
        <v>11523</v>
      </c>
    </row>
    <row r="17493" spans="1:8" ht="15" x14ac:dyDescent="0.2">
      <c r="A17493" s="734">
        <v>45248</v>
      </c>
      <c r="B17493" s="41" t="s">
        <v>10471</v>
      </c>
      <c r="C17493" s="63" t="s">
        <v>9460</v>
      </c>
      <c r="D17493" s="791" t="s">
        <v>1157</v>
      </c>
      <c r="E17493" s="58">
        <v>20000</v>
      </c>
      <c r="F17493" s="58"/>
      <c r="G17493" s="126">
        <f t="shared" si="279"/>
        <v>-20000</v>
      </c>
      <c r="H17493" s="705" t="s">
        <v>11523</v>
      </c>
    </row>
    <row r="17494" spans="1:8" ht="15" x14ac:dyDescent="0.2">
      <c r="A17494" s="734">
        <v>45248</v>
      </c>
      <c r="B17494" s="41" t="s">
        <v>11728</v>
      </c>
      <c r="C17494" s="63" t="s">
        <v>10993</v>
      </c>
      <c r="D17494" s="791" t="s">
        <v>11729</v>
      </c>
      <c r="E17494" s="58">
        <v>42000</v>
      </c>
      <c r="F17494" s="58"/>
      <c r="G17494" s="126">
        <f t="shared" si="279"/>
        <v>-42000</v>
      </c>
      <c r="H17494" s="705" t="s">
        <v>11523</v>
      </c>
    </row>
    <row r="17495" spans="1:8" ht="15" x14ac:dyDescent="0.2">
      <c r="A17495" s="734">
        <v>45248</v>
      </c>
      <c r="B17495" s="41" t="s">
        <v>10908</v>
      </c>
      <c r="C17495" s="670" t="s">
        <v>10993</v>
      </c>
      <c r="D17495" s="912" t="s">
        <v>11730</v>
      </c>
      <c r="E17495" s="585">
        <v>8640</v>
      </c>
      <c r="F17495" s="58"/>
      <c r="G17495" s="126">
        <f t="shared" si="279"/>
        <v>-8640</v>
      </c>
      <c r="H17495" s="705" t="s">
        <v>11523</v>
      </c>
    </row>
    <row r="17496" spans="1:8" ht="15" x14ac:dyDescent="0.2">
      <c r="A17496" s="734">
        <v>45248</v>
      </c>
      <c r="B17496" s="41" t="s">
        <v>10576</v>
      </c>
      <c r="C17496" s="670" t="s">
        <v>10993</v>
      </c>
      <c r="D17496" s="912" t="s">
        <v>11730</v>
      </c>
      <c r="E17496" s="585">
        <v>8640</v>
      </c>
      <c r="F17496" s="58"/>
      <c r="G17496" s="126">
        <f t="shared" si="279"/>
        <v>-8640</v>
      </c>
      <c r="H17496" s="705" t="s">
        <v>11523</v>
      </c>
    </row>
    <row r="17497" spans="1:8" ht="15" x14ac:dyDescent="0.2">
      <c r="A17497" s="734">
        <v>45248</v>
      </c>
      <c r="B17497" s="41" t="s">
        <v>10232</v>
      </c>
      <c r="C17497" s="670" t="s">
        <v>10993</v>
      </c>
      <c r="D17497" s="912" t="s">
        <v>11730</v>
      </c>
      <c r="E17497" s="585">
        <v>8640</v>
      </c>
      <c r="F17497" s="58"/>
      <c r="G17497" s="126">
        <f t="shared" si="279"/>
        <v>-8640</v>
      </c>
      <c r="H17497" s="705" t="s">
        <v>11523</v>
      </c>
    </row>
    <row r="17498" spans="1:8" ht="15" x14ac:dyDescent="0.2">
      <c r="A17498" s="734">
        <v>45248</v>
      </c>
      <c r="B17498" s="41" t="s">
        <v>10908</v>
      </c>
      <c r="C17498" s="551" t="s">
        <v>10993</v>
      </c>
      <c r="D17498" s="904" t="s">
        <v>11731</v>
      </c>
      <c r="E17498" s="583">
        <v>13000</v>
      </c>
      <c r="F17498" s="58"/>
      <c r="G17498" s="126">
        <f t="shared" si="279"/>
        <v>-13000</v>
      </c>
      <c r="H17498" s="705" t="s">
        <v>11523</v>
      </c>
    </row>
    <row r="17499" spans="1:8" ht="15" x14ac:dyDescent="0.2">
      <c r="A17499" s="734">
        <v>45248</v>
      </c>
      <c r="B17499" s="41" t="s">
        <v>10576</v>
      </c>
      <c r="C17499" s="551" t="s">
        <v>10993</v>
      </c>
      <c r="D17499" s="904" t="s">
        <v>11731</v>
      </c>
      <c r="E17499" s="583">
        <v>13000</v>
      </c>
      <c r="F17499" s="58"/>
      <c r="G17499" s="126">
        <f t="shared" si="279"/>
        <v>-13000</v>
      </c>
      <c r="H17499" s="705" t="s">
        <v>11523</v>
      </c>
    </row>
    <row r="17500" spans="1:8" ht="15" x14ac:dyDescent="0.2">
      <c r="A17500" s="734">
        <v>45248</v>
      </c>
      <c r="B17500" s="41" t="s">
        <v>10232</v>
      </c>
      <c r="C17500" s="551" t="s">
        <v>10993</v>
      </c>
      <c r="D17500" s="904" t="s">
        <v>11731</v>
      </c>
      <c r="E17500" s="583">
        <v>13000</v>
      </c>
      <c r="F17500" s="58"/>
      <c r="G17500" s="126">
        <f t="shared" si="279"/>
        <v>-13000</v>
      </c>
      <c r="H17500" s="705" t="s">
        <v>11523</v>
      </c>
    </row>
    <row r="17501" spans="1:8" ht="15" x14ac:dyDescent="0.2">
      <c r="A17501" s="734">
        <v>45248</v>
      </c>
      <c r="B17501" s="41" t="s">
        <v>10908</v>
      </c>
      <c r="C17501" s="63" t="s">
        <v>10993</v>
      </c>
      <c r="D17501" s="791" t="s">
        <v>11732</v>
      </c>
      <c r="E17501" s="58">
        <v>29320</v>
      </c>
      <c r="F17501" s="58"/>
      <c r="G17501" s="126">
        <f t="shared" si="279"/>
        <v>-29320</v>
      </c>
      <c r="H17501" s="705" t="s">
        <v>11523</v>
      </c>
    </row>
    <row r="17502" spans="1:8" ht="15" x14ac:dyDescent="0.2">
      <c r="A17502" s="734">
        <v>45248</v>
      </c>
      <c r="B17502" s="41" t="s">
        <v>10908</v>
      </c>
      <c r="C17502" s="63" t="s">
        <v>10993</v>
      </c>
      <c r="D17502" s="791" t="s">
        <v>11733</v>
      </c>
      <c r="E17502" s="58">
        <v>4300</v>
      </c>
      <c r="F17502" s="58"/>
      <c r="G17502" s="126">
        <f t="shared" si="279"/>
        <v>-4300</v>
      </c>
      <c r="H17502" s="705" t="s">
        <v>11523</v>
      </c>
    </row>
    <row r="17503" spans="1:8" ht="15" x14ac:dyDescent="0.2">
      <c r="A17503" s="734">
        <v>45248</v>
      </c>
      <c r="B17503" s="41" t="s">
        <v>10908</v>
      </c>
      <c r="C17503" s="63" t="s">
        <v>10993</v>
      </c>
      <c r="D17503" s="791" t="s">
        <v>11734</v>
      </c>
      <c r="E17503" s="58">
        <v>1250</v>
      </c>
      <c r="F17503" s="58"/>
      <c r="G17503" s="126">
        <f t="shared" si="279"/>
        <v>-1250</v>
      </c>
      <c r="H17503" s="705" t="s">
        <v>11523</v>
      </c>
    </row>
    <row r="17504" spans="1:8" ht="15" x14ac:dyDescent="0.2">
      <c r="A17504" s="734">
        <v>45248</v>
      </c>
      <c r="B17504" s="41" t="s">
        <v>11728</v>
      </c>
      <c r="C17504" s="63" t="s">
        <v>10993</v>
      </c>
      <c r="D17504" s="791" t="s">
        <v>11735</v>
      </c>
      <c r="E17504" s="58">
        <v>4730</v>
      </c>
      <c r="F17504" s="58"/>
      <c r="G17504" s="126">
        <f t="shared" si="279"/>
        <v>-4730</v>
      </c>
      <c r="H17504" s="705" t="s">
        <v>11523</v>
      </c>
    </row>
    <row r="17505" spans="1:8" ht="15" x14ac:dyDescent="0.2">
      <c r="A17505" s="734">
        <v>45248</v>
      </c>
      <c r="B17505" s="41" t="s">
        <v>11728</v>
      </c>
      <c r="C17505" s="63" t="s">
        <v>10993</v>
      </c>
      <c r="D17505" s="791" t="s">
        <v>11736</v>
      </c>
      <c r="E17505" s="58">
        <v>18000</v>
      </c>
      <c r="F17505" s="58"/>
      <c r="G17505" s="126">
        <f t="shared" si="279"/>
        <v>-18000</v>
      </c>
      <c r="H17505" s="705" t="s">
        <v>11523</v>
      </c>
    </row>
    <row r="17506" spans="1:8" ht="15" x14ac:dyDescent="0.2">
      <c r="A17506" s="734">
        <v>45248</v>
      </c>
      <c r="B17506" s="41" t="s">
        <v>10908</v>
      </c>
      <c r="C17506" s="63" t="s">
        <v>5741</v>
      </c>
      <c r="D17506" s="791" t="s">
        <v>10337</v>
      </c>
      <c r="E17506" s="58">
        <v>300</v>
      </c>
      <c r="F17506" s="58"/>
      <c r="G17506" s="126">
        <f t="shared" si="279"/>
        <v>-300</v>
      </c>
      <c r="H17506" s="705" t="s">
        <v>11523</v>
      </c>
    </row>
    <row r="17507" spans="1:8" ht="15" x14ac:dyDescent="0.2">
      <c r="A17507" s="734">
        <v>45250</v>
      </c>
      <c r="B17507" s="41" t="s">
        <v>10908</v>
      </c>
      <c r="C17507" s="63" t="s">
        <v>392</v>
      </c>
      <c r="D17507" s="791" t="s">
        <v>11737</v>
      </c>
      <c r="E17507" s="58">
        <v>5000</v>
      </c>
      <c r="F17507" s="58"/>
      <c r="G17507" s="126">
        <f t="shared" si="279"/>
        <v>-5000</v>
      </c>
      <c r="H17507" s="705" t="s">
        <v>11523</v>
      </c>
    </row>
    <row r="17508" spans="1:8" ht="15" x14ac:dyDescent="0.2">
      <c r="A17508" s="734">
        <v>45250</v>
      </c>
      <c r="B17508" s="41" t="s">
        <v>11738</v>
      </c>
      <c r="C17508" s="63" t="s">
        <v>794</v>
      </c>
      <c r="D17508" s="791" t="s">
        <v>11739</v>
      </c>
      <c r="E17508" s="58">
        <v>2260</v>
      </c>
      <c r="F17508" s="58"/>
      <c r="G17508" s="126">
        <f t="shared" si="279"/>
        <v>-2260</v>
      </c>
      <c r="H17508" s="705" t="s">
        <v>11523</v>
      </c>
    </row>
    <row r="17509" spans="1:8" ht="15" x14ac:dyDescent="0.2">
      <c r="A17509" s="734">
        <v>45250</v>
      </c>
      <c r="B17509" s="41" t="s">
        <v>11738</v>
      </c>
      <c r="C17509" s="63" t="s">
        <v>392</v>
      </c>
      <c r="D17509" s="791" t="s">
        <v>11740</v>
      </c>
      <c r="E17509" s="58">
        <v>1350</v>
      </c>
      <c r="F17509" s="58"/>
      <c r="G17509" s="126">
        <f t="shared" si="279"/>
        <v>-1350</v>
      </c>
      <c r="H17509" s="705" t="s">
        <v>11523</v>
      </c>
    </row>
    <row r="17510" spans="1:8" ht="15" x14ac:dyDescent="0.2">
      <c r="A17510" s="734">
        <v>45250</v>
      </c>
      <c r="B17510" s="41" t="s">
        <v>11738</v>
      </c>
      <c r="C17510" s="63" t="s">
        <v>794</v>
      </c>
      <c r="D17510" s="791" t="s">
        <v>11741</v>
      </c>
      <c r="E17510" s="58">
        <v>2100</v>
      </c>
      <c r="F17510" s="58"/>
      <c r="G17510" s="126">
        <f t="shared" si="279"/>
        <v>-2100</v>
      </c>
      <c r="H17510" s="705" t="s">
        <v>11523</v>
      </c>
    </row>
    <row r="17511" spans="1:8" s="682" customFormat="1" ht="36"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customHeight="1" x14ac:dyDescent="0.25">
      <c r="A17513" s="734">
        <v>45247</v>
      </c>
      <c r="B17513" s="63" t="s">
        <v>11554</v>
      </c>
      <c r="C17513" s="551" t="s">
        <v>1509</v>
      </c>
      <c r="D17513" s="740" t="s">
        <v>11742</v>
      </c>
      <c r="E17513" s="552">
        <v>188000</v>
      </c>
      <c r="F17513" s="126"/>
      <c r="G17513" s="126">
        <f t="shared" si="279"/>
        <v>-188000</v>
      </c>
      <c r="H17513" s="705" t="s">
        <v>11523</v>
      </c>
    </row>
    <row r="17514" spans="1:8" ht="15" x14ac:dyDescent="0.2">
      <c r="A17514" s="734">
        <v>45247</v>
      </c>
      <c r="B17514" s="41" t="s">
        <v>11635</v>
      </c>
      <c r="C17514" s="670" t="s">
        <v>11743</v>
      </c>
      <c r="D17514" s="912" t="s">
        <v>11744</v>
      </c>
      <c r="E17514" s="585">
        <v>72000</v>
      </c>
      <c r="F17514" s="58"/>
      <c r="G17514" s="126">
        <f t="shared" si="279"/>
        <v>-72000</v>
      </c>
      <c r="H17514" s="705" t="s">
        <v>11523</v>
      </c>
    </row>
    <row r="17515" spans="1:8" ht="15" x14ac:dyDescent="0.2">
      <c r="A17515" s="734">
        <v>45247</v>
      </c>
      <c r="B17515" s="41" t="s">
        <v>10908</v>
      </c>
      <c r="C17515" s="670" t="s">
        <v>11743</v>
      </c>
      <c r="D17515" s="912" t="s">
        <v>11744</v>
      </c>
      <c r="E17515" s="585">
        <v>103000</v>
      </c>
      <c r="F17515" s="58"/>
      <c r="G17515" s="126">
        <f t="shared" si="279"/>
        <v>-103000</v>
      </c>
      <c r="H17515" s="705" t="s">
        <v>11523</v>
      </c>
    </row>
    <row r="17516" spans="1:8" ht="15" x14ac:dyDescent="0.2">
      <c r="A17516" s="734">
        <v>45247</v>
      </c>
      <c r="B17516" s="41" t="s">
        <v>11446</v>
      </c>
      <c r="C17516" s="670" t="s">
        <v>11743</v>
      </c>
      <c r="D17516" s="912" t="s">
        <v>11744</v>
      </c>
      <c r="E17516" s="585">
        <v>24000</v>
      </c>
      <c r="F17516" s="58"/>
      <c r="G17516" s="126">
        <f t="shared" si="279"/>
        <v>-24000</v>
      </c>
      <c r="H17516" s="705" t="s">
        <v>11523</v>
      </c>
    </row>
    <row r="17517" spans="1:8" ht="15" x14ac:dyDescent="0.2">
      <c r="A17517" s="734">
        <v>45247</v>
      </c>
      <c r="B17517" s="41" t="s">
        <v>10232</v>
      </c>
      <c r="C17517" s="670" t="s">
        <v>11743</v>
      </c>
      <c r="D17517" s="912" t="s">
        <v>11744</v>
      </c>
      <c r="E17517" s="585">
        <v>50000</v>
      </c>
      <c r="F17517" s="58"/>
      <c r="G17517" s="126">
        <f t="shared" si="279"/>
        <v>-50000</v>
      </c>
      <c r="H17517" s="705" t="s">
        <v>11523</v>
      </c>
    </row>
    <row r="17518" spans="1:8" ht="15" x14ac:dyDescent="0.2">
      <c r="A17518" s="734">
        <v>45248</v>
      </c>
      <c r="B17518" s="41" t="s">
        <v>11446</v>
      </c>
      <c r="C17518" s="63" t="s">
        <v>11455</v>
      </c>
      <c r="D17518" s="791" t="s">
        <v>11749</v>
      </c>
      <c r="E17518" s="58">
        <v>450000</v>
      </c>
      <c r="F17518" s="58"/>
      <c r="G17518" s="126">
        <f t="shared" si="279"/>
        <v>-450000</v>
      </c>
      <c r="H17518" s="705" t="s">
        <v>11523</v>
      </c>
    </row>
    <row r="17519" spans="1:8" ht="15" x14ac:dyDescent="0.2">
      <c r="A17519" s="734">
        <v>45248</v>
      </c>
      <c r="B17519" s="41" t="s">
        <v>10471</v>
      </c>
      <c r="C17519" s="63" t="s">
        <v>11455</v>
      </c>
      <c r="D17519" s="791" t="s">
        <v>11749</v>
      </c>
      <c r="E17519" s="58">
        <v>417730</v>
      </c>
      <c r="F17519" s="58"/>
      <c r="G17519" s="126">
        <f t="shared" si="279"/>
        <v>-417730</v>
      </c>
      <c r="H17519" s="705" t="s">
        <v>11523</v>
      </c>
    </row>
    <row r="17520" spans="1:8" ht="15" x14ac:dyDescent="0.2">
      <c r="A17520" s="734">
        <v>45248</v>
      </c>
      <c r="B17520" s="41" t="s">
        <v>9986</v>
      </c>
      <c r="C17520" s="63" t="s">
        <v>11455</v>
      </c>
      <c r="D17520" s="791" t="s">
        <v>11751</v>
      </c>
      <c r="E17520" s="58">
        <v>735690</v>
      </c>
      <c r="F17520" s="58"/>
      <c r="G17520" s="126">
        <f t="shared" si="279"/>
        <v>-735690</v>
      </c>
      <c r="H17520" s="705" t="s">
        <v>11523</v>
      </c>
    </row>
    <row r="17521" spans="1:8" ht="15" x14ac:dyDescent="0.2">
      <c r="A17521" s="734">
        <v>45248</v>
      </c>
      <c r="B17521" s="41" t="s">
        <v>10232</v>
      </c>
      <c r="C17521" s="63" t="s">
        <v>11752</v>
      </c>
      <c r="D17521" s="791" t="s">
        <v>11753</v>
      </c>
      <c r="E17521" s="58">
        <v>16000</v>
      </c>
      <c r="F17521" s="58"/>
      <c r="G17521" s="126">
        <f t="shared" si="279"/>
        <v>-16000</v>
      </c>
      <c r="H17521" s="705" t="s">
        <v>11523</v>
      </c>
    </row>
    <row r="17522" spans="1:8" ht="15" x14ac:dyDescent="0.2">
      <c r="A17522" s="734">
        <v>45248</v>
      </c>
      <c r="B17522" s="41" t="s">
        <v>11635</v>
      </c>
      <c r="C17522" s="551" t="s">
        <v>10993</v>
      </c>
      <c r="D17522" s="904" t="s">
        <v>11754</v>
      </c>
      <c r="E17522" s="583">
        <v>61333</v>
      </c>
      <c r="F17522" s="58"/>
      <c r="G17522" s="126">
        <f t="shared" si="279"/>
        <v>-61333</v>
      </c>
      <c r="H17522" s="705" t="s">
        <v>11523</v>
      </c>
    </row>
    <row r="17523" spans="1:8" ht="15" x14ac:dyDescent="0.2">
      <c r="A17523" s="734">
        <v>45248</v>
      </c>
      <c r="B17523" s="41" t="s">
        <v>10908</v>
      </c>
      <c r="C17523" s="551" t="s">
        <v>10993</v>
      </c>
      <c r="D17523" s="904" t="s">
        <v>11754</v>
      </c>
      <c r="E17523" s="583">
        <v>61333</v>
      </c>
      <c r="F17523" s="58"/>
      <c r="G17523" s="126">
        <f t="shared" si="279"/>
        <v>-61333</v>
      </c>
      <c r="H17523" s="705" t="s">
        <v>11523</v>
      </c>
    </row>
    <row r="17524" spans="1:8" ht="15" x14ac:dyDescent="0.2">
      <c r="A17524" s="734">
        <v>45248</v>
      </c>
      <c r="B17524" s="41" t="s">
        <v>10232</v>
      </c>
      <c r="C17524" s="551" t="s">
        <v>10993</v>
      </c>
      <c r="D17524" s="904" t="s">
        <v>11754</v>
      </c>
      <c r="E17524" s="583">
        <v>61334</v>
      </c>
      <c r="F17524" s="58"/>
      <c r="G17524" s="126">
        <f t="shared" si="279"/>
        <v>-61334</v>
      </c>
      <c r="H17524" s="705" t="s">
        <v>11523</v>
      </c>
    </row>
    <row r="17525" spans="1:8" ht="15" x14ac:dyDescent="0.2">
      <c r="A17525" s="734">
        <v>45248</v>
      </c>
      <c r="B17525" s="41" t="s">
        <v>10908</v>
      </c>
      <c r="C17525" s="63" t="s">
        <v>10993</v>
      </c>
      <c r="D17525" s="791" t="s">
        <v>11755</v>
      </c>
      <c r="E17525" s="58">
        <v>6000</v>
      </c>
      <c r="F17525" s="58"/>
      <c r="G17525" s="126">
        <f t="shared" si="279"/>
        <v>-6000</v>
      </c>
      <c r="H17525" s="705" t="s">
        <v>11523</v>
      </c>
    </row>
    <row r="17526" spans="1:8" ht="15" x14ac:dyDescent="0.2">
      <c r="A17526" s="734">
        <v>45248</v>
      </c>
      <c r="B17526" s="41" t="s">
        <v>11635</v>
      </c>
      <c r="C17526" s="551" t="s">
        <v>10993</v>
      </c>
      <c r="D17526" s="904" t="s">
        <v>11756</v>
      </c>
      <c r="E17526" s="583">
        <v>19667</v>
      </c>
      <c r="F17526" s="58"/>
      <c r="G17526" s="126">
        <f t="shared" si="279"/>
        <v>-19667</v>
      </c>
      <c r="H17526" s="705" t="s">
        <v>11523</v>
      </c>
    </row>
    <row r="17527" spans="1:8" ht="15" x14ac:dyDescent="0.2">
      <c r="A17527" s="734">
        <v>45248</v>
      </c>
      <c r="B17527" s="41" t="s">
        <v>10908</v>
      </c>
      <c r="C17527" s="551" t="s">
        <v>10993</v>
      </c>
      <c r="D17527" s="904" t="s">
        <v>11756</v>
      </c>
      <c r="E17527" s="583">
        <v>19667</v>
      </c>
      <c r="F17527" s="58"/>
      <c r="G17527" s="126">
        <f t="shared" si="279"/>
        <v>-19667</v>
      </c>
      <c r="H17527" s="705" t="s">
        <v>11523</v>
      </c>
    </row>
    <row r="17528" spans="1:8" ht="15" x14ac:dyDescent="0.2">
      <c r="A17528" s="734">
        <v>45248</v>
      </c>
      <c r="B17528" s="41" t="s">
        <v>10232</v>
      </c>
      <c r="C17528" s="551" t="s">
        <v>10993</v>
      </c>
      <c r="D17528" s="904" t="s">
        <v>11756</v>
      </c>
      <c r="E17528" s="583">
        <v>19666</v>
      </c>
      <c r="F17528" s="58"/>
      <c r="G17528" s="126">
        <f t="shared" si="279"/>
        <v>-19666</v>
      </c>
      <c r="H17528" s="705" t="s">
        <v>11523</v>
      </c>
    </row>
    <row r="17529" spans="1:8" ht="15" x14ac:dyDescent="0.2">
      <c r="A17529" s="734">
        <v>45248</v>
      </c>
      <c r="B17529" s="41" t="s">
        <v>11511</v>
      </c>
      <c r="C17529" s="63" t="s">
        <v>11757</v>
      </c>
      <c r="D17529" s="791" t="s">
        <v>6486</v>
      </c>
      <c r="E17529" s="58">
        <v>8900</v>
      </c>
      <c r="F17529" s="58"/>
      <c r="G17529" s="126">
        <f t="shared" si="279"/>
        <v>-8900</v>
      </c>
      <c r="H17529" s="705" t="s">
        <v>11523</v>
      </c>
    </row>
    <row r="17530" spans="1:8" ht="15" x14ac:dyDescent="0.2">
      <c r="A17530" s="734">
        <v>45250</v>
      </c>
      <c r="B17530" s="41" t="s">
        <v>9356</v>
      </c>
      <c r="C17530" s="551" t="s">
        <v>11761</v>
      </c>
      <c r="D17530" s="904" t="s">
        <v>11760</v>
      </c>
      <c r="E17530" s="583">
        <v>234213</v>
      </c>
      <c r="F17530" s="58"/>
      <c r="G17530" s="126">
        <f t="shared" si="279"/>
        <v>-234213</v>
      </c>
      <c r="H17530" s="705" t="s">
        <v>11523</v>
      </c>
    </row>
    <row r="17531" spans="1:8" ht="15" x14ac:dyDescent="0.2">
      <c r="A17531" s="734">
        <v>45250</v>
      </c>
      <c r="B17531" s="41" t="s">
        <v>11093</v>
      </c>
      <c r="C17531" s="551" t="s">
        <v>11761</v>
      </c>
      <c r="D17531" s="904" t="s">
        <v>11760</v>
      </c>
      <c r="E17531" s="583">
        <v>163580</v>
      </c>
      <c r="F17531" s="58"/>
      <c r="G17531" s="126">
        <f t="shared" si="279"/>
        <v>-163580</v>
      </c>
      <c r="H17531" s="705" t="s">
        <v>11523</v>
      </c>
    </row>
    <row r="17532" spans="1:8" ht="15" x14ac:dyDescent="0.2">
      <c r="A17532" s="734">
        <v>45250</v>
      </c>
      <c r="B17532" s="41" t="s">
        <v>9986</v>
      </c>
      <c r="C17532" s="551" t="s">
        <v>11761</v>
      </c>
      <c r="D17532" s="904" t="s">
        <v>11760</v>
      </c>
      <c r="E17532" s="583">
        <v>102207</v>
      </c>
      <c r="F17532" s="58"/>
      <c r="G17532" s="126">
        <f t="shared" si="279"/>
        <v>-102207</v>
      </c>
      <c r="H17532" s="705" t="s">
        <v>11523</v>
      </c>
    </row>
    <row r="17533" spans="1:8" ht="15" x14ac:dyDescent="0.2">
      <c r="A17533" s="734">
        <v>45250</v>
      </c>
      <c r="B17533" s="41" t="s">
        <v>103</v>
      </c>
      <c r="C17533" s="63" t="s">
        <v>103</v>
      </c>
      <c r="D17533" s="791" t="s">
        <v>11758</v>
      </c>
      <c r="E17533" s="58">
        <v>5000</v>
      </c>
      <c r="F17533" s="58"/>
      <c r="G17533" s="126">
        <f t="shared" si="279"/>
        <v>-5000</v>
      </c>
      <c r="H17533" s="705" t="s">
        <v>11523</v>
      </c>
    </row>
    <row r="17534" spans="1:8" ht="15" x14ac:dyDescent="0.2">
      <c r="A17534" s="734">
        <v>45250</v>
      </c>
      <c r="B17534" s="41" t="s">
        <v>10908</v>
      </c>
      <c r="C17534" s="63" t="s">
        <v>10993</v>
      </c>
      <c r="D17534" s="791" t="s">
        <v>11759</v>
      </c>
      <c r="E17534" s="58">
        <v>110000</v>
      </c>
      <c r="F17534" s="58"/>
      <c r="G17534" s="126">
        <f t="shared" si="279"/>
        <v>-110000</v>
      </c>
      <c r="H17534" s="705" t="s">
        <v>11523</v>
      </c>
    </row>
    <row r="17535" spans="1:8" ht="15"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x14ac:dyDescent="0.2">
      <c r="A17536" s="734">
        <v>45250</v>
      </c>
      <c r="B17536" s="41" t="s">
        <v>11635</v>
      </c>
      <c r="C17536" s="63" t="s">
        <v>5741</v>
      </c>
      <c r="D17536" s="791" t="s">
        <v>370</v>
      </c>
      <c r="E17536" s="58">
        <v>5200</v>
      </c>
      <c r="F17536" s="58"/>
      <c r="G17536" s="126">
        <f t="shared" si="280"/>
        <v>-5200</v>
      </c>
      <c r="H17536" s="705" t="s">
        <v>11523</v>
      </c>
    </row>
    <row r="17537" spans="1:8" ht="15" x14ac:dyDescent="0.2">
      <c r="A17537" s="734">
        <v>45250</v>
      </c>
      <c r="B17537" s="41" t="s">
        <v>11446</v>
      </c>
      <c r="C17537" s="63" t="s">
        <v>10484</v>
      </c>
      <c r="D17537" s="791" t="s">
        <v>11762</v>
      </c>
      <c r="E17537" s="58">
        <v>760000</v>
      </c>
      <c r="F17537" s="58"/>
      <c r="G17537" s="126">
        <f t="shared" si="280"/>
        <v>-760000</v>
      </c>
      <c r="H17537" s="705" t="s">
        <v>11523</v>
      </c>
    </row>
    <row r="17538" spans="1:8" ht="15" x14ac:dyDescent="0.2">
      <c r="A17538" s="734">
        <v>45250</v>
      </c>
      <c r="B17538" s="41" t="s">
        <v>10908</v>
      </c>
      <c r="C17538" s="63" t="s">
        <v>11288</v>
      </c>
      <c r="D17538" s="791" t="s">
        <v>11762</v>
      </c>
      <c r="E17538" s="58">
        <v>50000</v>
      </c>
      <c r="F17538" s="58"/>
      <c r="G17538" s="126">
        <f t="shared" si="280"/>
        <v>-50000</v>
      </c>
      <c r="H17538" s="705" t="s">
        <v>11523</v>
      </c>
    </row>
    <row r="17539" spans="1:8" ht="15" x14ac:dyDescent="0.2">
      <c r="A17539" s="734">
        <v>45250</v>
      </c>
      <c r="B17539" s="41" t="s">
        <v>11446</v>
      </c>
      <c r="C17539" s="63" t="s">
        <v>11560</v>
      </c>
      <c r="D17539" s="791" t="s">
        <v>11778</v>
      </c>
      <c r="E17539" s="58">
        <v>50000</v>
      </c>
      <c r="F17539" s="58"/>
      <c r="G17539" s="126">
        <f t="shared" si="280"/>
        <v>-50000</v>
      </c>
      <c r="H17539" s="705" t="s">
        <v>11523</v>
      </c>
    </row>
    <row r="17540" spans="1:8" ht="15" x14ac:dyDescent="0.2">
      <c r="A17540" s="734">
        <v>45250</v>
      </c>
      <c r="B17540" s="41" t="s">
        <v>3946</v>
      </c>
      <c r="C17540" s="551" t="s">
        <v>300</v>
      </c>
      <c r="D17540" s="904" t="s">
        <v>11763</v>
      </c>
      <c r="E17540" s="583">
        <v>130000</v>
      </c>
      <c r="F17540" s="58"/>
      <c r="G17540" s="126">
        <f t="shared" si="280"/>
        <v>-130000</v>
      </c>
      <c r="H17540" s="705" t="s">
        <v>11523</v>
      </c>
    </row>
    <row r="17541" spans="1:8" ht="15" x14ac:dyDescent="0.2">
      <c r="A17541" s="734">
        <v>45250</v>
      </c>
      <c r="B17541" s="41" t="s">
        <v>3945</v>
      </c>
      <c r="C17541" s="551" t="s">
        <v>300</v>
      </c>
      <c r="D17541" s="904" t="s">
        <v>11763</v>
      </c>
      <c r="E17541" s="583">
        <v>130000</v>
      </c>
      <c r="F17541" s="58"/>
      <c r="G17541" s="126">
        <f t="shared" si="280"/>
        <v>-130000</v>
      </c>
      <c r="H17541" s="705" t="s">
        <v>11523</v>
      </c>
    </row>
    <row r="17542" spans="1:8" ht="15" x14ac:dyDescent="0.2">
      <c r="A17542" s="734">
        <v>45250</v>
      </c>
      <c r="B17542" s="41" t="s">
        <v>37</v>
      </c>
      <c r="C17542" s="551" t="s">
        <v>300</v>
      </c>
      <c r="D17542" s="904" t="s">
        <v>11763</v>
      </c>
      <c r="E17542" s="583">
        <v>130000</v>
      </c>
      <c r="F17542" s="58"/>
      <c r="G17542" s="126">
        <f t="shared" si="280"/>
        <v>-130000</v>
      </c>
      <c r="H17542" s="705" t="s">
        <v>11523</v>
      </c>
    </row>
    <row r="17543" spans="1:8" ht="15" x14ac:dyDescent="0.2">
      <c r="A17543" s="734">
        <v>45251</v>
      </c>
      <c r="B17543" s="41" t="s">
        <v>25</v>
      </c>
      <c r="C17543" s="63" t="s">
        <v>7595</v>
      </c>
      <c r="D17543" s="791" t="s">
        <v>11764</v>
      </c>
      <c r="E17543" s="58">
        <v>50000</v>
      </c>
      <c r="F17543" s="58"/>
      <c r="G17543" s="126">
        <f t="shared" si="280"/>
        <v>-50000</v>
      </c>
      <c r="H17543" s="705" t="s">
        <v>11523</v>
      </c>
    </row>
    <row r="17544" spans="1:8" ht="15" x14ac:dyDescent="0.2">
      <c r="A17544" s="734">
        <v>45251</v>
      </c>
      <c r="B17544" s="41" t="s">
        <v>10908</v>
      </c>
      <c r="C17544" s="63" t="s">
        <v>286</v>
      </c>
      <c r="D17544" s="791" t="s">
        <v>11765</v>
      </c>
      <c r="E17544" s="58">
        <v>15000</v>
      </c>
      <c r="F17544" s="58"/>
      <c r="G17544" s="126">
        <f t="shared" si="280"/>
        <v>-15000</v>
      </c>
      <c r="H17544" s="705" t="s">
        <v>11523</v>
      </c>
    </row>
    <row r="17545" spans="1:8" ht="15" x14ac:dyDescent="0.2">
      <c r="A17545" s="734">
        <v>45251</v>
      </c>
      <c r="B17545" s="41" t="s">
        <v>10232</v>
      </c>
      <c r="C17545" s="63" t="s">
        <v>286</v>
      </c>
      <c r="D17545" s="791" t="s">
        <v>11765</v>
      </c>
      <c r="E17545" s="58">
        <v>15000</v>
      </c>
      <c r="F17545" s="58"/>
      <c r="G17545" s="126">
        <f t="shared" si="280"/>
        <v>-15000</v>
      </c>
      <c r="H17545" s="705" t="s">
        <v>11523</v>
      </c>
    </row>
    <row r="17546" spans="1:8" ht="15" x14ac:dyDescent="0.2">
      <c r="A17546" s="734">
        <v>45251</v>
      </c>
      <c r="B17546" s="41" t="s">
        <v>9356</v>
      </c>
      <c r="C17546" s="63" t="s">
        <v>286</v>
      </c>
      <c r="D17546" s="791" t="s">
        <v>11765</v>
      </c>
      <c r="E17546" s="58">
        <v>15000</v>
      </c>
      <c r="F17546" s="58"/>
      <c r="G17546" s="126">
        <f t="shared" si="280"/>
        <v>-15000</v>
      </c>
      <c r="H17546" s="705" t="s">
        <v>11523</v>
      </c>
    </row>
    <row r="17547" spans="1:8" ht="15" x14ac:dyDescent="0.2">
      <c r="A17547" s="734">
        <v>45251</v>
      </c>
      <c r="B17547" s="41" t="s">
        <v>10908</v>
      </c>
      <c r="C17547" s="63" t="s">
        <v>2796</v>
      </c>
      <c r="D17547" s="791" t="s">
        <v>11766</v>
      </c>
      <c r="E17547" s="58">
        <v>5000</v>
      </c>
      <c r="F17547" s="58"/>
      <c r="G17547" s="126">
        <f t="shared" si="280"/>
        <v>-5000</v>
      </c>
      <c r="H17547" s="705" t="s">
        <v>11523</v>
      </c>
    </row>
    <row r="17548" spans="1:8" ht="15" x14ac:dyDescent="0.2">
      <c r="A17548" s="734">
        <v>45251</v>
      </c>
      <c r="B17548" s="41" t="s">
        <v>10232</v>
      </c>
      <c r="C17548" s="63" t="s">
        <v>2796</v>
      </c>
      <c r="D17548" s="791" t="s">
        <v>11766</v>
      </c>
      <c r="E17548" s="58">
        <v>5000</v>
      </c>
      <c r="F17548" s="58"/>
      <c r="G17548" s="126">
        <f t="shared" si="280"/>
        <v>-5000</v>
      </c>
      <c r="H17548" s="705" t="s">
        <v>11523</v>
      </c>
    </row>
    <row r="17549" spans="1:8" ht="15" x14ac:dyDescent="0.2">
      <c r="A17549" s="734">
        <v>45251</v>
      </c>
      <c r="B17549" s="41" t="s">
        <v>9356</v>
      </c>
      <c r="C17549" s="63" t="s">
        <v>2796</v>
      </c>
      <c r="D17549" s="791" t="s">
        <v>11766</v>
      </c>
      <c r="E17549" s="58">
        <v>5000</v>
      </c>
      <c r="F17549" s="58"/>
      <c r="G17549" s="126">
        <f t="shared" si="280"/>
        <v>-5000</v>
      </c>
      <c r="H17549" s="705" t="s">
        <v>11523</v>
      </c>
    </row>
    <row r="17550" spans="1:8" ht="15" x14ac:dyDescent="0.2">
      <c r="A17550" s="734">
        <v>45251</v>
      </c>
      <c r="B17550" s="41" t="s">
        <v>10908</v>
      </c>
      <c r="C17550" s="63" t="s">
        <v>10993</v>
      </c>
      <c r="D17550" s="791" t="s">
        <v>11767</v>
      </c>
      <c r="E17550" s="58">
        <v>13400</v>
      </c>
      <c r="F17550" s="58"/>
      <c r="G17550" s="126">
        <f t="shared" si="280"/>
        <v>-13400</v>
      </c>
      <c r="H17550" s="705" t="s">
        <v>11523</v>
      </c>
    </row>
    <row r="17551" spans="1:8" ht="15" x14ac:dyDescent="0.2">
      <c r="A17551" s="734">
        <v>45251</v>
      </c>
      <c r="B17551" s="41" t="s">
        <v>11635</v>
      </c>
      <c r="C17551" s="63" t="s">
        <v>10993</v>
      </c>
      <c r="D17551" s="791" t="s">
        <v>11768</v>
      </c>
      <c r="E17551" s="58">
        <v>6000</v>
      </c>
      <c r="F17551" s="58"/>
      <c r="G17551" s="126">
        <f t="shared" si="280"/>
        <v>-6000</v>
      </c>
      <c r="H17551" s="705" t="s">
        <v>11523</v>
      </c>
    </row>
    <row r="17552" spans="1:8" ht="15" x14ac:dyDescent="0.2">
      <c r="A17552" s="734">
        <v>45251</v>
      </c>
      <c r="B17552" s="41" t="s">
        <v>10908</v>
      </c>
      <c r="C17552" s="63" t="s">
        <v>5741</v>
      </c>
      <c r="D17552" s="791" t="s">
        <v>370</v>
      </c>
      <c r="E17552" s="58">
        <v>1500</v>
      </c>
      <c r="F17552" s="58"/>
      <c r="G17552" s="126">
        <f t="shared" si="280"/>
        <v>-1500</v>
      </c>
      <c r="H17552" s="705" t="s">
        <v>11523</v>
      </c>
    </row>
    <row r="17553" spans="1:8" ht="15" x14ac:dyDescent="0.2">
      <c r="A17553" s="734">
        <v>45251</v>
      </c>
      <c r="B17553" s="41" t="s">
        <v>10908</v>
      </c>
      <c r="C17553" s="63" t="s">
        <v>286</v>
      </c>
      <c r="D17553" s="791" t="s">
        <v>8663</v>
      </c>
      <c r="E17553" s="58">
        <v>1000</v>
      </c>
      <c r="F17553" s="58"/>
      <c r="G17553" s="126">
        <f t="shared" si="280"/>
        <v>-1000</v>
      </c>
      <c r="H17553" s="705" t="s">
        <v>11523</v>
      </c>
    </row>
    <row r="17554" spans="1:8" ht="15" x14ac:dyDescent="0.2">
      <c r="A17554" s="734">
        <v>45251</v>
      </c>
      <c r="B17554" s="41" t="s">
        <v>9356</v>
      </c>
      <c r="C17554" s="63" t="s">
        <v>5741</v>
      </c>
      <c r="D17554" s="791" t="s">
        <v>370</v>
      </c>
      <c r="E17554" s="58">
        <v>1000</v>
      </c>
      <c r="F17554" s="58"/>
      <c r="G17554" s="126">
        <f t="shared" si="280"/>
        <v>-1000</v>
      </c>
      <c r="H17554" s="705" t="s">
        <v>11523</v>
      </c>
    </row>
    <row r="17555" spans="1:8" ht="15" x14ac:dyDescent="0.2">
      <c r="A17555" s="734">
        <v>45251</v>
      </c>
      <c r="B17555" s="41" t="s">
        <v>103</v>
      </c>
      <c r="C17555" s="63" t="s">
        <v>103</v>
      </c>
      <c r="D17555" s="791" t="s">
        <v>11769</v>
      </c>
      <c r="E17555" s="58">
        <v>5000</v>
      </c>
      <c r="F17555" s="58"/>
      <c r="G17555" s="126">
        <f t="shared" si="280"/>
        <v>-5000</v>
      </c>
      <c r="H17555" s="705" t="s">
        <v>11523</v>
      </c>
    </row>
    <row r="17556" spans="1:8" ht="15" x14ac:dyDescent="0.2">
      <c r="A17556" s="734">
        <v>45251</v>
      </c>
      <c r="B17556" s="41" t="s">
        <v>11089</v>
      </c>
      <c r="C17556" s="63" t="s">
        <v>11770</v>
      </c>
      <c r="D17556" s="791" t="s">
        <v>11771</v>
      </c>
      <c r="E17556" s="58">
        <v>87000</v>
      </c>
      <c r="F17556" s="58"/>
      <c r="G17556" s="126">
        <f t="shared" si="280"/>
        <v>-87000</v>
      </c>
      <c r="H17556" s="705" t="s">
        <v>11523</v>
      </c>
    </row>
    <row r="17557" spans="1:8" ht="15" x14ac:dyDescent="0.2">
      <c r="A17557" s="734">
        <v>45251</v>
      </c>
      <c r="B17557" s="41" t="s">
        <v>11089</v>
      </c>
      <c r="C17557" s="63" t="s">
        <v>5741</v>
      </c>
      <c r="D17557" s="791" t="s">
        <v>370</v>
      </c>
      <c r="E17557" s="58">
        <v>1500</v>
      </c>
      <c r="F17557" s="58"/>
      <c r="G17557" s="126">
        <f t="shared" si="280"/>
        <v>-1500</v>
      </c>
      <c r="H17557" s="705" t="s">
        <v>11523</v>
      </c>
    </row>
    <row r="17558" spans="1:8" ht="15" x14ac:dyDescent="0.2">
      <c r="A17558" s="734">
        <v>45251</v>
      </c>
      <c r="B17558" s="41" t="s">
        <v>10908</v>
      </c>
      <c r="C17558" s="63" t="s">
        <v>5741</v>
      </c>
      <c r="D17558" s="791" t="s">
        <v>370</v>
      </c>
      <c r="E17558" s="58">
        <v>650</v>
      </c>
      <c r="F17558" s="58"/>
      <c r="G17558" s="126">
        <f t="shared" si="280"/>
        <v>-650</v>
      </c>
      <c r="H17558" s="705" t="s">
        <v>11523</v>
      </c>
    </row>
    <row r="17559" spans="1:8" ht="15" x14ac:dyDescent="0.2">
      <c r="A17559" s="734">
        <v>45251</v>
      </c>
      <c r="B17559" s="41" t="s">
        <v>10232</v>
      </c>
      <c r="C17559" s="551" t="s">
        <v>256</v>
      </c>
      <c r="D17559" s="904" t="s">
        <v>11775</v>
      </c>
      <c r="E17559" s="583">
        <v>107660</v>
      </c>
      <c r="F17559" s="58"/>
      <c r="G17559" s="126">
        <f t="shared" si="280"/>
        <v>-107660</v>
      </c>
      <c r="H17559" s="705" t="s">
        <v>11523</v>
      </c>
    </row>
    <row r="17560" spans="1:8" ht="15" x14ac:dyDescent="0.2">
      <c r="A17560" s="734">
        <v>45251</v>
      </c>
      <c r="B17560" s="41" t="s">
        <v>10576</v>
      </c>
      <c r="C17560" s="551" t="s">
        <v>256</v>
      </c>
      <c r="D17560" s="904" t="s">
        <v>11775</v>
      </c>
      <c r="E17560" s="583">
        <v>247020</v>
      </c>
      <c r="F17560" s="58"/>
      <c r="G17560" s="126">
        <f t="shared" si="280"/>
        <v>-247020</v>
      </c>
      <c r="H17560" s="705" t="s">
        <v>11523</v>
      </c>
    </row>
    <row r="17561" spans="1:8" ht="15" x14ac:dyDescent="0.2">
      <c r="A17561" s="734">
        <v>45251</v>
      </c>
      <c r="B17561" s="41" t="s">
        <v>10909</v>
      </c>
      <c r="C17561" s="551" t="s">
        <v>256</v>
      </c>
      <c r="D17561" s="904" t="s">
        <v>11775</v>
      </c>
      <c r="E17561" s="583">
        <v>145320</v>
      </c>
      <c r="F17561" s="58"/>
      <c r="G17561" s="126">
        <f t="shared" si="280"/>
        <v>-145320</v>
      </c>
      <c r="H17561" s="705" t="s">
        <v>11523</v>
      </c>
    </row>
    <row r="17562" spans="1:8" ht="15" x14ac:dyDescent="0.2">
      <c r="A17562" s="734">
        <v>45252</v>
      </c>
      <c r="B17562" s="41" t="s">
        <v>10908</v>
      </c>
      <c r="C17562" s="63" t="s">
        <v>11772</v>
      </c>
      <c r="D17562" s="791" t="s">
        <v>11773</v>
      </c>
      <c r="E17562" s="58">
        <v>50000</v>
      </c>
      <c r="F17562" s="58"/>
      <c r="G17562" s="126">
        <f t="shared" si="280"/>
        <v>-50000</v>
      </c>
      <c r="H17562" s="705" t="s">
        <v>11523</v>
      </c>
    </row>
    <row r="17563" spans="1:8" ht="15" x14ac:dyDescent="0.2">
      <c r="A17563" s="734">
        <v>45252</v>
      </c>
      <c r="B17563" s="41" t="s">
        <v>103</v>
      </c>
      <c r="C17563" s="63" t="s">
        <v>794</v>
      </c>
      <c r="D17563" s="791" t="s">
        <v>11774</v>
      </c>
      <c r="E17563" s="58">
        <v>25000</v>
      </c>
      <c r="F17563" s="58"/>
      <c r="G17563" s="126">
        <f t="shared" si="280"/>
        <v>-25000</v>
      </c>
      <c r="H17563" s="705" t="s">
        <v>11523</v>
      </c>
    </row>
    <row r="17564" spans="1:8" ht="15" x14ac:dyDescent="0.2">
      <c r="A17564" s="734">
        <v>45252</v>
      </c>
      <c r="B17564" s="41" t="s">
        <v>11089</v>
      </c>
      <c r="C17564" s="63" t="s">
        <v>5741</v>
      </c>
      <c r="D17564" s="791" t="s">
        <v>370</v>
      </c>
      <c r="E17564" s="58">
        <v>2800</v>
      </c>
      <c r="F17564" s="58"/>
      <c r="G17564" s="126">
        <f t="shared" si="280"/>
        <v>-2800</v>
      </c>
      <c r="H17564" s="705" t="s">
        <v>11523</v>
      </c>
    </row>
    <row r="17565" spans="1:8" ht="15" x14ac:dyDescent="0.2">
      <c r="A17565" s="734">
        <v>45252</v>
      </c>
      <c r="B17565" s="41" t="s">
        <v>10232</v>
      </c>
      <c r="C17565" s="63" t="s">
        <v>8394</v>
      </c>
      <c r="D17565" s="791" t="s">
        <v>11596</v>
      </c>
      <c r="E17565" s="58">
        <v>1000000</v>
      </c>
      <c r="F17565" s="58"/>
      <c r="G17565" s="126">
        <f t="shared" si="280"/>
        <v>-1000000</v>
      </c>
      <c r="H17565" s="705" t="s">
        <v>11523</v>
      </c>
    </row>
    <row r="17566" spans="1:8" ht="15" x14ac:dyDescent="0.2">
      <c r="A17566" s="734">
        <v>45252</v>
      </c>
      <c r="B17566" s="41" t="s">
        <v>11635</v>
      </c>
      <c r="C17566" s="63" t="s">
        <v>11291</v>
      </c>
      <c r="D17566" s="791" t="s">
        <v>11778</v>
      </c>
      <c r="E17566" s="58">
        <v>20000</v>
      </c>
      <c r="F17566" s="58"/>
      <c r="G17566" s="126">
        <f t="shared" si="280"/>
        <v>-20000</v>
      </c>
      <c r="H17566" s="705" t="s">
        <v>11523</v>
      </c>
    </row>
    <row r="17567" spans="1:8" ht="15" x14ac:dyDescent="0.2">
      <c r="A17567" s="734">
        <v>45252</v>
      </c>
      <c r="B17567" s="41" t="s">
        <v>11446</v>
      </c>
      <c r="C17567" s="63" t="s">
        <v>10993</v>
      </c>
      <c r="D17567" s="791" t="s">
        <v>11779</v>
      </c>
      <c r="E17567" s="58">
        <v>21000</v>
      </c>
      <c r="F17567" s="58"/>
      <c r="G17567" s="126">
        <f t="shared" si="280"/>
        <v>-21000</v>
      </c>
      <c r="H17567" s="705" t="s">
        <v>11523</v>
      </c>
    </row>
    <row r="17568" spans="1:8" ht="15" x14ac:dyDescent="0.2">
      <c r="A17568" s="734">
        <v>45251</v>
      </c>
      <c r="B17568" s="41" t="s">
        <v>11635</v>
      </c>
      <c r="C17568" s="63" t="s">
        <v>5741</v>
      </c>
      <c r="D17568" s="791" t="s">
        <v>370</v>
      </c>
      <c r="E17568" s="58">
        <v>2100</v>
      </c>
      <c r="F17568" s="58"/>
      <c r="G17568" s="126">
        <f t="shared" si="280"/>
        <v>-2100</v>
      </c>
      <c r="H17568" s="705" t="s">
        <v>11523</v>
      </c>
    </row>
    <row r="17569" spans="1:8" ht="15" x14ac:dyDescent="0.2">
      <c r="A17569" s="734">
        <v>45252</v>
      </c>
      <c r="B17569" s="41" t="s">
        <v>11089</v>
      </c>
      <c r="C17569" s="63" t="s">
        <v>10993</v>
      </c>
      <c r="D17569" s="791" t="s">
        <v>11813</v>
      </c>
      <c r="E17569" s="58">
        <v>2400</v>
      </c>
      <c r="F17569" s="58"/>
      <c r="G17569" s="126">
        <f t="shared" si="280"/>
        <v>-2400</v>
      </c>
      <c r="H17569" s="705" t="s">
        <v>11523</v>
      </c>
    </row>
    <row r="17570" spans="1:8" ht="15" x14ac:dyDescent="0.2">
      <c r="A17570" s="734">
        <v>45252</v>
      </c>
      <c r="B17570" s="41" t="s">
        <v>11623</v>
      </c>
      <c r="C17570" s="63" t="s">
        <v>10993</v>
      </c>
      <c r="D17570" s="791" t="s">
        <v>11814</v>
      </c>
      <c r="E17570" s="58">
        <v>4500</v>
      </c>
      <c r="F17570" s="58"/>
      <c r="G17570" s="126">
        <f t="shared" si="280"/>
        <v>-4500</v>
      </c>
      <c r="H17570" s="705" t="s">
        <v>11523</v>
      </c>
    </row>
    <row r="17571" spans="1:8" ht="15" x14ac:dyDescent="0.2">
      <c r="A17571" s="734">
        <v>45252</v>
      </c>
      <c r="B17571" s="41" t="s">
        <v>10908</v>
      </c>
      <c r="C17571" s="63" t="s">
        <v>5741</v>
      </c>
      <c r="D17571" s="791" t="s">
        <v>370</v>
      </c>
      <c r="E17571" s="58">
        <v>3500</v>
      </c>
      <c r="F17571" s="58"/>
      <c r="G17571" s="126">
        <f t="shared" si="280"/>
        <v>-3500</v>
      </c>
      <c r="H17571" s="705" t="s">
        <v>11523</v>
      </c>
    </row>
    <row r="17572" spans="1:8" ht="15" x14ac:dyDescent="0.2">
      <c r="A17572" s="734">
        <v>45252</v>
      </c>
      <c r="B17572" s="41" t="s">
        <v>11635</v>
      </c>
      <c r="C17572" s="63" t="s">
        <v>5741</v>
      </c>
      <c r="D17572" s="791" t="s">
        <v>370</v>
      </c>
      <c r="E17572" s="58">
        <v>2100</v>
      </c>
      <c r="F17572" s="58"/>
      <c r="G17572" s="126">
        <f t="shared" si="280"/>
        <v>-2100</v>
      </c>
      <c r="H17572" s="705" t="s">
        <v>11523</v>
      </c>
    </row>
    <row r="17573" spans="1:8" ht="15" x14ac:dyDescent="0.2">
      <c r="A17573" s="734">
        <v>45252</v>
      </c>
      <c r="B17573" s="41" t="s">
        <v>11511</v>
      </c>
      <c r="C17573" s="63" t="s">
        <v>392</v>
      </c>
      <c r="D17573" s="791" t="s">
        <v>6386</v>
      </c>
      <c r="E17573" s="58">
        <v>8200</v>
      </c>
      <c r="F17573" s="58"/>
      <c r="G17573" s="126">
        <f t="shared" si="280"/>
        <v>-8200</v>
      </c>
      <c r="H17573" s="705" t="s">
        <v>11523</v>
      </c>
    </row>
    <row r="17574" spans="1:8" ht="15" x14ac:dyDescent="0.2">
      <c r="A17574" s="734">
        <v>45252</v>
      </c>
      <c r="B17574" s="41" t="s">
        <v>11511</v>
      </c>
      <c r="C17574" s="63" t="s">
        <v>392</v>
      </c>
      <c r="D17574" s="791" t="s">
        <v>6386</v>
      </c>
      <c r="E17574" s="58">
        <v>22600</v>
      </c>
      <c r="F17574" s="58"/>
      <c r="G17574" s="126">
        <f t="shared" si="280"/>
        <v>-22600</v>
      </c>
      <c r="H17574" s="705" t="s">
        <v>11523</v>
      </c>
    </row>
    <row r="17575" spans="1:8" ht="15" x14ac:dyDescent="0.2">
      <c r="A17575" s="734">
        <v>45253</v>
      </c>
      <c r="B17575" s="41" t="s">
        <v>11093</v>
      </c>
      <c r="C17575" s="63" t="s">
        <v>11752</v>
      </c>
      <c r="D17575" s="791" t="s">
        <v>10219</v>
      </c>
      <c r="E17575" s="58">
        <v>267000</v>
      </c>
      <c r="F17575" s="58"/>
      <c r="G17575" s="126">
        <f t="shared" si="280"/>
        <v>-267000</v>
      </c>
      <c r="H17575" s="705" t="s">
        <v>11523</v>
      </c>
    </row>
    <row r="17576" spans="1:8" ht="15" x14ac:dyDescent="0.2">
      <c r="A17576" s="734">
        <v>45253</v>
      </c>
      <c r="B17576" s="41" t="s">
        <v>11623</v>
      </c>
      <c r="C17576" s="63" t="s">
        <v>438</v>
      </c>
      <c r="D17576" s="791" t="s">
        <v>11815</v>
      </c>
      <c r="E17576" s="58">
        <v>61200</v>
      </c>
      <c r="F17576" s="58"/>
      <c r="G17576" s="126">
        <f t="shared" si="280"/>
        <v>-61200</v>
      </c>
      <c r="H17576" s="705" t="s">
        <v>11523</v>
      </c>
    </row>
    <row r="17577" spans="1:8" ht="15" x14ac:dyDescent="0.2">
      <c r="A17577" s="734">
        <v>45254</v>
      </c>
      <c r="B17577" s="41" t="s">
        <v>11625</v>
      </c>
      <c r="C17577" s="63" t="s">
        <v>11626</v>
      </c>
      <c r="D17577" s="791" t="s">
        <v>1157</v>
      </c>
      <c r="E17577" s="58">
        <v>15000</v>
      </c>
      <c r="F17577" s="58"/>
      <c r="G17577" s="126">
        <f t="shared" si="280"/>
        <v>-15000</v>
      </c>
      <c r="H17577" s="705" t="s">
        <v>11523</v>
      </c>
    </row>
    <row r="17578" spans="1:8" ht="15" x14ac:dyDescent="0.2">
      <c r="A17578" s="734">
        <v>45254</v>
      </c>
      <c r="B17578" s="41" t="s">
        <v>103</v>
      </c>
      <c r="C17578" s="63" t="s">
        <v>103</v>
      </c>
      <c r="D17578" s="791" t="s">
        <v>11769</v>
      </c>
      <c r="E17578" s="58">
        <v>6000</v>
      </c>
      <c r="F17578" s="58"/>
      <c r="G17578" s="126">
        <f t="shared" si="280"/>
        <v>-6000</v>
      </c>
      <c r="H17578" s="705" t="s">
        <v>11523</v>
      </c>
    </row>
    <row r="17579" spans="1:8" ht="15" x14ac:dyDescent="0.2">
      <c r="A17579" s="734">
        <v>45254</v>
      </c>
      <c r="B17579" s="41" t="s">
        <v>10908</v>
      </c>
      <c r="C17579" s="63" t="s">
        <v>392</v>
      </c>
      <c r="D17579" s="791" t="s">
        <v>7135</v>
      </c>
      <c r="E17579" s="58">
        <v>850</v>
      </c>
      <c r="F17579" s="58"/>
      <c r="G17579" s="126">
        <f t="shared" si="280"/>
        <v>-850</v>
      </c>
      <c r="H17579" s="705" t="s">
        <v>11523</v>
      </c>
    </row>
    <row r="17580" spans="1:8" ht="15" x14ac:dyDescent="0.2">
      <c r="A17580" s="734">
        <v>45255</v>
      </c>
      <c r="B17580" s="41" t="s">
        <v>10908</v>
      </c>
      <c r="C17580" s="63" t="s">
        <v>5741</v>
      </c>
      <c r="D17580" s="791" t="s">
        <v>370</v>
      </c>
      <c r="E17580" s="58">
        <v>2500</v>
      </c>
      <c r="F17580" s="58"/>
      <c r="G17580" s="126">
        <f t="shared" si="280"/>
        <v>-2500</v>
      </c>
      <c r="H17580" s="705" t="s">
        <v>11523</v>
      </c>
    </row>
    <row r="17581" spans="1:8" ht="15" x14ac:dyDescent="0.2">
      <c r="A17581" s="734">
        <v>45255</v>
      </c>
      <c r="B17581" s="41" t="s">
        <v>103</v>
      </c>
      <c r="C17581" s="63" t="s">
        <v>103</v>
      </c>
      <c r="D17581" s="791" t="s">
        <v>11769</v>
      </c>
      <c r="E17581" s="58">
        <v>5000</v>
      </c>
      <c r="F17581" s="58"/>
      <c r="G17581" s="126">
        <f t="shared" si="280"/>
        <v>-5000</v>
      </c>
      <c r="H17581" s="705" t="s">
        <v>11523</v>
      </c>
    </row>
    <row r="17582" spans="1:8" ht="15" x14ac:dyDescent="0.2">
      <c r="A17582" s="734">
        <v>45255</v>
      </c>
      <c r="B17582" s="41" t="s">
        <v>6505</v>
      </c>
      <c r="C17582" s="63" t="s">
        <v>10993</v>
      </c>
      <c r="D17582" s="791" t="s">
        <v>11816</v>
      </c>
      <c r="E17582" s="58">
        <v>4400</v>
      </c>
      <c r="F17582" s="58"/>
      <c r="G17582" s="126">
        <f t="shared" si="280"/>
        <v>-4400</v>
      </c>
      <c r="H17582" s="705" t="s">
        <v>11523</v>
      </c>
    </row>
    <row r="17583" spans="1:8" ht="15" x14ac:dyDescent="0.2">
      <c r="A17583" s="734">
        <v>45255</v>
      </c>
      <c r="B17583" s="41" t="s">
        <v>11089</v>
      </c>
      <c r="C17583" s="63" t="s">
        <v>392</v>
      </c>
      <c r="D17583" s="791" t="s">
        <v>11817</v>
      </c>
      <c r="E17583" s="58">
        <v>4000</v>
      </c>
      <c r="F17583" s="58"/>
      <c r="G17583" s="126">
        <f t="shared" si="280"/>
        <v>-4000</v>
      </c>
      <c r="H17583" s="705" t="s">
        <v>11523</v>
      </c>
    </row>
    <row r="17584" spans="1:8" ht="15" x14ac:dyDescent="0.2">
      <c r="A17584" s="734">
        <v>45255</v>
      </c>
      <c r="B17584" s="41" t="s">
        <v>11635</v>
      </c>
      <c r="C17584" s="63" t="s">
        <v>10993</v>
      </c>
      <c r="D17584" s="791" t="s">
        <v>11814</v>
      </c>
      <c r="E17584" s="58">
        <v>5000</v>
      </c>
      <c r="F17584" s="58"/>
      <c r="G17584" s="126">
        <f t="shared" si="280"/>
        <v>-5000</v>
      </c>
      <c r="H17584" s="705" t="s">
        <v>11523</v>
      </c>
    </row>
    <row r="17585" spans="1:8" ht="15" x14ac:dyDescent="0.2">
      <c r="A17585" s="734">
        <v>45255</v>
      </c>
      <c r="B17585" s="41" t="s">
        <v>11089</v>
      </c>
      <c r="C17585" s="63" t="s">
        <v>392</v>
      </c>
      <c r="D17585" s="791" t="s">
        <v>11818</v>
      </c>
      <c r="E17585" s="58">
        <v>1000</v>
      </c>
      <c r="F17585" s="58"/>
      <c r="G17585" s="126">
        <f t="shared" si="280"/>
        <v>-1000</v>
      </c>
      <c r="H17585" s="705" t="s">
        <v>11523</v>
      </c>
    </row>
    <row r="17586" spans="1:8" ht="15" x14ac:dyDescent="0.2">
      <c r="A17586" s="734">
        <v>45255</v>
      </c>
      <c r="B17586" s="41" t="s">
        <v>11511</v>
      </c>
      <c r="C17586" s="63" t="s">
        <v>392</v>
      </c>
      <c r="D17586" s="791" t="s">
        <v>6386</v>
      </c>
      <c r="E17586" s="58">
        <v>3520</v>
      </c>
      <c r="F17586" s="58"/>
      <c r="G17586" s="126">
        <f t="shared" si="280"/>
        <v>-3520</v>
      </c>
      <c r="H17586" s="705" t="s">
        <v>11523</v>
      </c>
    </row>
    <row r="17587" spans="1:8" ht="15" x14ac:dyDescent="0.2">
      <c r="A17587" s="734">
        <v>45257</v>
      </c>
      <c r="B17587" s="41" t="s">
        <v>10908</v>
      </c>
      <c r="C17587" s="63" t="s">
        <v>5741</v>
      </c>
      <c r="D17587" s="791" t="s">
        <v>370</v>
      </c>
      <c r="E17587" s="58">
        <v>3200</v>
      </c>
      <c r="F17587" s="58"/>
      <c r="G17587" s="126">
        <f t="shared" si="280"/>
        <v>-3200</v>
      </c>
      <c r="H17587" s="705" t="s">
        <v>11523</v>
      </c>
    </row>
    <row r="17588" spans="1:8" ht="15" x14ac:dyDescent="0.2">
      <c r="A17588" s="734">
        <v>45257</v>
      </c>
      <c r="B17588" s="41" t="s">
        <v>103</v>
      </c>
      <c r="C17588" s="63" t="s">
        <v>103</v>
      </c>
      <c r="D17588" s="791" t="s">
        <v>11769</v>
      </c>
      <c r="E17588" s="58">
        <v>5000</v>
      </c>
      <c r="F17588" s="58"/>
      <c r="G17588" s="126">
        <f t="shared" si="280"/>
        <v>-5000</v>
      </c>
      <c r="H17588" s="705" t="s">
        <v>11523</v>
      </c>
    </row>
    <row r="17589" spans="1:8" ht="15" x14ac:dyDescent="0.2">
      <c r="A17589" s="734">
        <v>45258</v>
      </c>
      <c r="B17589" s="41" t="s">
        <v>11446</v>
      </c>
      <c r="C17589" s="63" t="s">
        <v>5741</v>
      </c>
      <c r="D17589" s="791" t="s">
        <v>370</v>
      </c>
      <c r="E17589" s="58">
        <v>250</v>
      </c>
      <c r="F17589" s="58"/>
      <c r="G17589" s="126">
        <f t="shared" si="280"/>
        <v>-250</v>
      </c>
      <c r="H17589" s="705" t="s">
        <v>11523</v>
      </c>
    </row>
    <row r="17590" spans="1:8" ht="15" x14ac:dyDescent="0.2">
      <c r="A17590" s="734">
        <v>45259</v>
      </c>
      <c r="B17590" s="41" t="s">
        <v>103</v>
      </c>
      <c r="C17590" s="63" t="s">
        <v>103</v>
      </c>
      <c r="D17590" s="791" t="s">
        <v>11769</v>
      </c>
      <c r="E17590" s="58">
        <v>4000</v>
      </c>
      <c r="F17590" s="58"/>
      <c r="G17590" s="126">
        <f t="shared" si="280"/>
        <v>-4000</v>
      </c>
      <c r="H17590" s="705" t="s">
        <v>11523</v>
      </c>
    </row>
    <row r="17591" spans="1:8" ht="15" x14ac:dyDescent="0.2">
      <c r="A17591" s="734">
        <v>45259</v>
      </c>
      <c r="B17591" s="41" t="s">
        <v>9356</v>
      </c>
      <c r="C17591" s="63" t="s">
        <v>392</v>
      </c>
      <c r="D17591" s="791" t="s">
        <v>9917</v>
      </c>
      <c r="E17591" s="58">
        <v>12000</v>
      </c>
      <c r="F17591" s="58"/>
      <c r="G17591" s="126">
        <f t="shared" si="280"/>
        <v>-12000</v>
      </c>
      <c r="H17591" s="705" t="s">
        <v>11523</v>
      </c>
    </row>
    <row r="17592" spans="1:8" ht="15" x14ac:dyDescent="0.2">
      <c r="A17592" s="734">
        <v>45259</v>
      </c>
      <c r="B17592" s="41" t="s">
        <v>10908</v>
      </c>
      <c r="C17592" s="63" t="s">
        <v>10993</v>
      </c>
      <c r="D17592" s="791" t="s">
        <v>4309</v>
      </c>
      <c r="E17592" s="58">
        <v>3500</v>
      </c>
      <c r="F17592" s="58"/>
      <c r="G17592" s="126">
        <f t="shared" si="280"/>
        <v>-3500</v>
      </c>
      <c r="H17592" s="705" t="s">
        <v>11523</v>
      </c>
    </row>
    <row r="17593" spans="1:8" ht="15" x14ac:dyDescent="0.2">
      <c r="A17593" s="734">
        <v>45260</v>
      </c>
      <c r="B17593" s="41" t="s">
        <v>11307</v>
      </c>
      <c r="C17593" s="63"/>
      <c r="D17593" s="791" t="s">
        <v>11831</v>
      </c>
      <c r="E17593" s="58">
        <v>4000</v>
      </c>
      <c r="F17593" s="58"/>
      <c r="G17593" s="126">
        <f t="shared" si="280"/>
        <v>-4000</v>
      </c>
      <c r="H17593" s="705" t="s">
        <v>11523</v>
      </c>
    </row>
    <row r="17594" spans="1:8" ht="15" x14ac:dyDescent="0.2">
      <c r="A17594" s="734">
        <v>45259</v>
      </c>
      <c r="B17594" s="41" t="s">
        <v>10908</v>
      </c>
      <c r="C17594" s="63" t="s">
        <v>5741</v>
      </c>
      <c r="D17594" s="791" t="s">
        <v>370</v>
      </c>
      <c r="E17594" s="58">
        <v>200</v>
      </c>
      <c r="F17594" s="58"/>
      <c r="G17594" s="126">
        <f t="shared" si="280"/>
        <v>-200</v>
      </c>
      <c r="H17594" s="705" t="s">
        <v>11523</v>
      </c>
    </row>
    <row r="17595" spans="1:8" ht="15" x14ac:dyDescent="0.2">
      <c r="A17595" s="734">
        <v>45259</v>
      </c>
      <c r="B17595" s="41" t="s">
        <v>25</v>
      </c>
      <c r="C17595" s="63" t="s">
        <v>4065</v>
      </c>
      <c r="D17595" s="791" t="s">
        <v>2108</v>
      </c>
      <c r="E17595" s="58">
        <v>850</v>
      </c>
      <c r="F17595" s="58"/>
      <c r="G17595" s="126">
        <f t="shared" si="280"/>
        <v>-850</v>
      </c>
      <c r="H17595" s="705" t="s">
        <v>11523</v>
      </c>
    </row>
    <row r="17596" spans="1:8" ht="15" x14ac:dyDescent="0.2">
      <c r="A17596" s="734">
        <v>45260</v>
      </c>
      <c r="B17596" s="41" t="s">
        <v>103</v>
      </c>
      <c r="C17596" s="63" t="s">
        <v>2996</v>
      </c>
      <c r="D17596" s="791" t="s">
        <v>370</v>
      </c>
      <c r="E17596" s="58">
        <v>6000</v>
      </c>
      <c r="F17596" s="58"/>
      <c r="G17596" s="126">
        <f t="shared" si="280"/>
        <v>-6000</v>
      </c>
      <c r="H17596" s="705" t="s">
        <v>11523</v>
      </c>
    </row>
    <row r="17597" spans="1:8" ht="15" x14ac:dyDescent="0.2">
      <c r="A17597" s="734">
        <v>45260</v>
      </c>
      <c r="B17597" s="41" t="s">
        <v>11728</v>
      </c>
      <c r="C17597" s="63" t="s">
        <v>10993</v>
      </c>
      <c r="D17597" s="791" t="s">
        <v>11832</v>
      </c>
      <c r="E17597" s="58">
        <v>850</v>
      </c>
      <c r="F17597" s="58"/>
      <c r="G17597" s="126">
        <f t="shared" si="280"/>
        <v>-850</v>
      </c>
      <c r="H17597" s="705" t="s">
        <v>11523</v>
      </c>
    </row>
    <row r="17598" spans="1:8" ht="15" x14ac:dyDescent="0.2">
      <c r="A17598" s="734">
        <v>45260</v>
      </c>
      <c r="B17598" s="41" t="s">
        <v>11728</v>
      </c>
      <c r="C17598" s="63" t="s">
        <v>5741</v>
      </c>
      <c r="D17598" s="791" t="s">
        <v>370</v>
      </c>
      <c r="E17598" s="58">
        <v>2000</v>
      </c>
      <c r="F17598" s="58"/>
      <c r="G17598" s="126">
        <f t="shared" si="280"/>
        <v>-2000</v>
      </c>
      <c r="H17598" s="705" t="s">
        <v>11523</v>
      </c>
    </row>
    <row r="17599" spans="1:8" ht="15"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x14ac:dyDescent="0.2">
      <c r="A17600" s="734">
        <v>45260</v>
      </c>
      <c r="B17600" s="41" t="s">
        <v>11635</v>
      </c>
      <c r="C17600" s="63" t="s">
        <v>5741</v>
      </c>
      <c r="D17600" s="791" t="s">
        <v>370</v>
      </c>
      <c r="E17600" s="58">
        <v>500</v>
      </c>
      <c r="F17600" s="58"/>
      <c r="G17600" s="126">
        <f t="shared" si="281"/>
        <v>-500</v>
      </c>
      <c r="H17600" s="705" t="s">
        <v>11523</v>
      </c>
    </row>
    <row r="17601" spans="1:8" ht="15" x14ac:dyDescent="0.2">
      <c r="A17601" s="734">
        <v>45260</v>
      </c>
      <c r="B17601" s="41" t="s">
        <v>10908</v>
      </c>
      <c r="C17601" s="63" t="s">
        <v>10993</v>
      </c>
      <c r="D17601" s="791" t="s">
        <v>11833</v>
      </c>
      <c r="E17601" s="58">
        <v>2800</v>
      </c>
      <c r="F17601" s="58"/>
      <c r="G17601" s="126">
        <f t="shared" si="281"/>
        <v>-2800</v>
      </c>
      <c r="H17601" s="705" t="s">
        <v>11523</v>
      </c>
    </row>
    <row r="17602" spans="1:8" ht="15" x14ac:dyDescent="0.2">
      <c r="A17602" s="734">
        <v>45260</v>
      </c>
      <c r="B17602" s="63" t="s">
        <v>11089</v>
      </c>
      <c r="C17602" s="1099" t="s">
        <v>794</v>
      </c>
      <c r="D17602" s="1100" t="s">
        <v>11011</v>
      </c>
      <c r="E17602" s="1101">
        <v>25000</v>
      </c>
      <c r="F17602" s="58"/>
      <c r="G17602" s="126">
        <f t="shared" si="281"/>
        <v>-25000</v>
      </c>
      <c r="H17602" s="705" t="s">
        <v>11523</v>
      </c>
    </row>
    <row r="17603" spans="1:8" ht="15" x14ac:dyDescent="0.2">
      <c r="A17603" s="734">
        <v>45260</v>
      </c>
      <c r="B17603" s="63" t="s">
        <v>9986</v>
      </c>
      <c r="C17603" s="1099" t="s">
        <v>794</v>
      </c>
      <c r="D17603" s="1100" t="s">
        <v>11011</v>
      </c>
      <c r="E17603" s="1101">
        <v>25000</v>
      </c>
      <c r="F17603" s="58"/>
      <c r="G17603" s="126">
        <f t="shared" si="281"/>
        <v>-25000</v>
      </c>
      <c r="H17603" s="705" t="s">
        <v>11523</v>
      </c>
    </row>
    <row r="17604" spans="1:8" ht="15" x14ac:dyDescent="0.2">
      <c r="A17604" s="734">
        <v>45260</v>
      </c>
      <c r="B17604" s="63" t="s">
        <v>11728</v>
      </c>
      <c r="C17604" s="1099" t="s">
        <v>794</v>
      </c>
      <c r="D17604" s="1100" t="s">
        <v>11012</v>
      </c>
      <c r="E17604" s="1101">
        <v>25000</v>
      </c>
      <c r="F17604" s="58"/>
      <c r="G17604" s="126">
        <f t="shared" si="281"/>
        <v>-25000</v>
      </c>
      <c r="H17604" s="705" t="s">
        <v>11523</v>
      </c>
    </row>
    <row r="17605" spans="1:8" ht="15" x14ac:dyDescent="0.2">
      <c r="A17605" s="734">
        <v>45260</v>
      </c>
      <c r="B17605" s="63" t="s">
        <v>10908</v>
      </c>
      <c r="C17605" s="1099" t="s">
        <v>794</v>
      </c>
      <c r="D17605" s="1100" t="s">
        <v>11012</v>
      </c>
      <c r="E17605" s="1101">
        <v>25000</v>
      </c>
      <c r="F17605" s="58"/>
      <c r="G17605" s="126">
        <f t="shared" si="281"/>
        <v>-25000</v>
      </c>
      <c r="H17605" s="705" t="s">
        <v>11523</v>
      </c>
    </row>
    <row r="17606" spans="1:8" ht="15" x14ac:dyDescent="0.2">
      <c r="A17606" s="734">
        <v>45260</v>
      </c>
      <c r="B17606" s="63" t="s">
        <v>25</v>
      </c>
      <c r="C17606" s="1099" t="s">
        <v>794</v>
      </c>
      <c r="D17606" s="1100" t="s">
        <v>11118</v>
      </c>
      <c r="E17606" s="1101">
        <v>105000</v>
      </c>
      <c r="F17606" s="58"/>
      <c r="G17606" s="126">
        <f t="shared" si="281"/>
        <v>-105000</v>
      </c>
      <c r="H17606" s="705" t="s">
        <v>11523</v>
      </c>
    </row>
    <row r="17607" spans="1:8" ht="15" x14ac:dyDescent="0.2">
      <c r="A17607" s="734">
        <v>45260</v>
      </c>
      <c r="B17607" s="63" t="s">
        <v>11635</v>
      </c>
      <c r="C17607" s="1099" t="s">
        <v>794</v>
      </c>
      <c r="D17607" s="1100" t="s">
        <v>10749</v>
      </c>
      <c r="E17607" s="1101">
        <v>100040</v>
      </c>
      <c r="F17607" s="126"/>
      <c r="G17607" s="126">
        <f t="shared" si="281"/>
        <v>-100040</v>
      </c>
      <c r="H17607" s="705" t="s">
        <v>11523</v>
      </c>
    </row>
    <row r="17608" spans="1:8" ht="15" x14ac:dyDescent="0.2">
      <c r="A17608" s="734">
        <v>45260</v>
      </c>
      <c r="B17608" s="63" t="s">
        <v>103</v>
      </c>
      <c r="C17608" s="1099" t="s">
        <v>794</v>
      </c>
      <c r="D17608" s="1100" t="s">
        <v>10137</v>
      </c>
      <c r="E17608" s="1101">
        <v>336170</v>
      </c>
      <c r="F17608" s="126"/>
      <c r="G17608" s="126">
        <f t="shared" si="281"/>
        <v>-336170</v>
      </c>
      <c r="H17608" s="705" t="s">
        <v>11523</v>
      </c>
    </row>
    <row r="17609" spans="1:8" ht="15" x14ac:dyDescent="0.2">
      <c r="A17609" s="734">
        <v>45260</v>
      </c>
      <c r="B17609" s="63" t="s">
        <v>103</v>
      </c>
      <c r="C17609" s="1099" t="s">
        <v>794</v>
      </c>
      <c r="D17609" s="1100" t="s">
        <v>11036</v>
      </c>
      <c r="E17609" s="1101">
        <v>41880</v>
      </c>
      <c r="F17609" s="126"/>
      <c r="G17609" s="126">
        <f t="shared" si="281"/>
        <v>-41880</v>
      </c>
      <c r="H17609" s="705" t="s">
        <v>11523</v>
      </c>
    </row>
    <row r="17610" spans="1:8" ht="15" x14ac:dyDescent="0.2">
      <c r="A17610" s="734">
        <v>45260</v>
      </c>
      <c r="B17610" s="63" t="s">
        <v>37</v>
      </c>
      <c r="C17610" s="1099" t="s">
        <v>794</v>
      </c>
      <c r="D17610" s="1100" t="s">
        <v>11845</v>
      </c>
      <c r="E17610" s="1101">
        <v>132130</v>
      </c>
      <c r="F17610" s="126"/>
      <c r="G17610" s="126">
        <f t="shared" si="281"/>
        <v>-132130</v>
      </c>
      <c r="H17610" s="705" t="s">
        <v>11523</v>
      </c>
    </row>
    <row r="17611" spans="1:8" ht="15" x14ac:dyDescent="0.2">
      <c r="A17611" s="734">
        <v>45260</v>
      </c>
      <c r="B17611" s="63" t="s">
        <v>10908</v>
      </c>
      <c r="C17611" s="1099" t="s">
        <v>794</v>
      </c>
      <c r="D17611" s="1100" t="s">
        <v>11846</v>
      </c>
      <c r="E17611" s="1101">
        <v>23500</v>
      </c>
      <c r="F17611" s="126"/>
      <c r="G17611" s="126">
        <f t="shared" si="281"/>
        <v>-23500</v>
      </c>
      <c r="H17611" s="705" t="s">
        <v>11523</v>
      </c>
    </row>
    <row r="17612" spans="1:8" ht="15" x14ac:dyDescent="0.2">
      <c r="A17612" s="734">
        <v>45260</v>
      </c>
      <c r="B17612" s="63" t="s">
        <v>9356</v>
      </c>
      <c r="C17612" s="1099" t="s">
        <v>794</v>
      </c>
      <c r="D17612" s="1100" t="s">
        <v>11847</v>
      </c>
      <c r="E17612" s="1101">
        <v>40480</v>
      </c>
      <c r="F17612" s="126"/>
      <c r="G17612" s="126">
        <f t="shared" si="281"/>
        <v>-40480</v>
      </c>
      <c r="H17612" s="705" t="s">
        <v>11523</v>
      </c>
    </row>
    <row r="17613" spans="1:8" ht="15" x14ac:dyDescent="0.2">
      <c r="A17613" s="734">
        <v>45260</v>
      </c>
      <c r="B17613" s="63" t="s">
        <v>9986</v>
      </c>
      <c r="C17613" s="1099" t="s">
        <v>794</v>
      </c>
      <c r="D17613" s="1100" t="s">
        <v>11848</v>
      </c>
      <c r="E17613" s="1101">
        <v>57750</v>
      </c>
      <c r="F17613" s="126"/>
      <c r="G17613" s="126">
        <f t="shared" si="281"/>
        <v>-57750</v>
      </c>
      <c r="H17613" s="705" t="s">
        <v>11523</v>
      </c>
    </row>
    <row r="17614" spans="1:8" ht="15" x14ac:dyDescent="0.2">
      <c r="A17614" s="734">
        <v>45260</v>
      </c>
      <c r="B17614" s="63" t="s">
        <v>11635</v>
      </c>
      <c r="C17614" s="1099" t="s">
        <v>794</v>
      </c>
      <c r="D17614" s="1100" t="s">
        <v>11849</v>
      </c>
      <c r="E17614" s="1101">
        <v>65000</v>
      </c>
      <c r="F17614" s="126"/>
      <c r="G17614" s="126">
        <f t="shared" si="281"/>
        <v>-65000</v>
      </c>
      <c r="H17614" s="705" t="s">
        <v>11523</v>
      </c>
    </row>
    <row r="17615" spans="1:8" ht="15" x14ac:dyDescent="0.2">
      <c r="A17615" s="734">
        <v>45260</v>
      </c>
      <c r="B17615" s="63" t="s">
        <v>9986</v>
      </c>
      <c r="C17615" s="1099" t="s">
        <v>794</v>
      </c>
      <c r="D17615" s="1100" t="s">
        <v>11850</v>
      </c>
      <c r="E17615" s="1101">
        <v>50210</v>
      </c>
      <c r="F17615" s="126"/>
      <c r="G17615" s="126">
        <f t="shared" si="281"/>
        <v>-50210</v>
      </c>
      <c r="H17615" s="705" t="s">
        <v>11523</v>
      </c>
    </row>
    <row r="17616" spans="1:8" ht="15" x14ac:dyDescent="0.2">
      <c r="A17616" s="734">
        <v>45260</v>
      </c>
      <c r="B17616" s="63" t="s">
        <v>3946</v>
      </c>
      <c r="C17616" s="1099" t="s">
        <v>794</v>
      </c>
      <c r="D17616" s="1100" t="s">
        <v>11851</v>
      </c>
      <c r="E17616" s="1101">
        <v>93060</v>
      </c>
      <c r="F17616" s="126"/>
      <c r="G17616" s="126">
        <f t="shared" si="281"/>
        <v>-93060</v>
      </c>
      <c r="H17616" s="705" t="s">
        <v>11523</v>
      </c>
    </row>
    <row r="17617" spans="1:8" ht="15" x14ac:dyDescent="0.2">
      <c r="A17617" s="734">
        <v>45260</v>
      </c>
      <c r="B17617" s="63" t="s">
        <v>9986</v>
      </c>
      <c r="C17617" s="1099" t="s">
        <v>794</v>
      </c>
      <c r="D17617" s="1100" t="s">
        <v>11852</v>
      </c>
      <c r="E17617" s="1101">
        <v>17130</v>
      </c>
      <c r="F17617" s="126"/>
      <c r="G17617" s="126">
        <f t="shared" si="281"/>
        <v>-17130</v>
      </c>
      <c r="H17617" s="705" t="s">
        <v>11523</v>
      </c>
    </row>
    <row r="17618" spans="1:8" ht="15" x14ac:dyDescent="0.2">
      <c r="A17618" s="734">
        <v>45260</v>
      </c>
      <c r="B17618" s="63" t="s">
        <v>11738</v>
      </c>
      <c r="C17618" s="1099" t="s">
        <v>794</v>
      </c>
      <c r="D17618" s="1100" t="s">
        <v>11853</v>
      </c>
      <c r="E17618" s="1101">
        <v>380484</v>
      </c>
      <c r="F17618" s="126"/>
      <c r="G17618" s="126">
        <f t="shared" si="281"/>
        <v>-380484</v>
      </c>
      <c r="H17618" s="705" t="s">
        <v>11523</v>
      </c>
    </row>
    <row r="17619" spans="1:8" ht="15" x14ac:dyDescent="0.2">
      <c r="A17619" s="734">
        <v>45271</v>
      </c>
      <c r="B17619" s="63" t="s">
        <v>11738</v>
      </c>
      <c r="C17619" s="1099" t="s">
        <v>794</v>
      </c>
      <c r="D17619" s="1102" t="s">
        <v>11879</v>
      </c>
      <c r="E17619" s="1101">
        <v>147980</v>
      </c>
      <c r="F17619" s="126"/>
      <c r="G17619" s="126">
        <f>F17619-E17619</f>
        <v>-147980</v>
      </c>
      <c r="H17619" s="705" t="s">
        <v>11835</v>
      </c>
    </row>
    <row r="17620" spans="1:8" ht="15" x14ac:dyDescent="0.2">
      <c r="A17620" s="734">
        <v>45271</v>
      </c>
      <c r="B17620" s="63" t="s">
        <v>9986</v>
      </c>
      <c r="C17620" s="1099" t="s">
        <v>794</v>
      </c>
      <c r="D17620" s="1102" t="s">
        <v>11880</v>
      </c>
      <c r="E17620" s="1101">
        <v>70690</v>
      </c>
      <c r="F17620" s="126"/>
      <c r="G17620" s="126">
        <f>F17620-E17620</f>
        <v>-70690</v>
      </c>
      <c r="H17620" s="705" t="s">
        <v>11835</v>
      </c>
    </row>
    <row r="17621" spans="1:8" ht="15"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x14ac:dyDescent="0.2">
      <c r="A17622" s="734">
        <v>45271</v>
      </c>
      <c r="B17622" s="41" t="s">
        <v>10151</v>
      </c>
      <c r="C17622" s="1099" t="s">
        <v>794</v>
      </c>
      <c r="D17622" s="1102" t="s">
        <v>6703</v>
      </c>
      <c r="E17622" s="1101">
        <v>25050</v>
      </c>
      <c r="F17622" s="126"/>
      <c r="G17622" s="126">
        <f>F17622-E17622</f>
        <v>-25050</v>
      </c>
      <c r="H17622" s="705" t="s">
        <v>11835</v>
      </c>
    </row>
    <row r="17623" spans="1:8" ht="15" x14ac:dyDescent="0.2">
      <c r="A17623" s="734">
        <v>45271</v>
      </c>
      <c r="B17623" s="63" t="s">
        <v>10908</v>
      </c>
      <c r="C17623" s="1099" t="s">
        <v>794</v>
      </c>
      <c r="D17623" s="1102" t="s">
        <v>11881</v>
      </c>
      <c r="E17623" s="1101">
        <v>30750</v>
      </c>
      <c r="F17623" s="126"/>
      <c r="G17623" s="126">
        <f>F17623-E17623</f>
        <v>-30750</v>
      </c>
      <c r="H17623" s="705" t="s">
        <v>11835</v>
      </c>
    </row>
    <row r="17624" spans="1:8" ht="15" x14ac:dyDescent="0.2">
      <c r="A17624" s="734">
        <v>45260</v>
      </c>
      <c r="B17624" s="63" t="s">
        <v>9986</v>
      </c>
      <c r="C17624" s="1099" t="s">
        <v>794</v>
      </c>
      <c r="D17624" s="1100" t="s">
        <v>11854</v>
      </c>
      <c r="E17624" s="1101">
        <v>40500</v>
      </c>
      <c r="F17624" s="126"/>
      <c r="G17624" s="126">
        <f t="shared" si="281"/>
        <v>-40500</v>
      </c>
      <c r="H17624" s="705" t="s">
        <v>11523</v>
      </c>
    </row>
    <row r="17625" spans="1:8" ht="15" x14ac:dyDescent="0.2">
      <c r="A17625" s="733">
        <v>45231</v>
      </c>
      <c r="B17625" s="174" t="s">
        <v>9356</v>
      </c>
      <c r="C17625" s="174" t="s">
        <v>7467</v>
      </c>
      <c r="D17625" s="228" t="s">
        <v>11540</v>
      </c>
      <c r="E17625" s="236">
        <v>350000</v>
      </c>
      <c r="F17625" s="236"/>
      <c r="G17625" s="236">
        <f t="shared" si="281"/>
        <v>-350000</v>
      </c>
      <c r="H17625" s="709" t="s">
        <v>11523</v>
      </c>
    </row>
    <row r="17626" spans="1:8" ht="15" x14ac:dyDescent="0.2">
      <c r="A17626" s="733">
        <v>45231</v>
      </c>
      <c r="B17626" s="174" t="s">
        <v>9356</v>
      </c>
      <c r="C17626" s="174" t="s">
        <v>7467</v>
      </c>
      <c r="D17626" s="228" t="s">
        <v>11541</v>
      </c>
      <c r="E17626" s="236">
        <v>350000</v>
      </c>
      <c r="F17626" s="236"/>
      <c r="G17626" s="236">
        <f t="shared" si="281"/>
        <v>-350000</v>
      </c>
      <c r="H17626" s="709" t="s">
        <v>11523</v>
      </c>
    </row>
    <row r="17627" spans="1:8" ht="15" x14ac:dyDescent="0.2">
      <c r="A17627" s="733">
        <v>45233</v>
      </c>
      <c r="B17627" s="174" t="s">
        <v>10908</v>
      </c>
      <c r="C17627" s="174" t="s">
        <v>11099</v>
      </c>
      <c r="D17627" s="228" t="s">
        <v>11545</v>
      </c>
      <c r="E17627" s="236">
        <v>35000</v>
      </c>
      <c r="F17627" s="236"/>
      <c r="G17627" s="236">
        <f t="shared" si="281"/>
        <v>-35000</v>
      </c>
      <c r="H17627" s="709" t="s">
        <v>11523</v>
      </c>
    </row>
    <row r="17628" spans="1:8" ht="15" x14ac:dyDescent="0.2">
      <c r="A17628" s="733">
        <v>45233</v>
      </c>
      <c r="B17628" s="174" t="s">
        <v>10232</v>
      </c>
      <c r="C17628" s="551" t="s">
        <v>9549</v>
      </c>
      <c r="D17628" s="740" t="s">
        <v>11546</v>
      </c>
      <c r="E17628" s="552">
        <v>200000</v>
      </c>
      <c r="F17628" s="236"/>
      <c r="G17628" s="236">
        <f t="shared" si="281"/>
        <v>-200000</v>
      </c>
      <c r="H17628" s="709" t="s">
        <v>11523</v>
      </c>
    </row>
    <row r="17629" spans="1:8" ht="15" x14ac:dyDescent="0.2">
      <c r="A17629" s="733">
        <v>45233</v>
      </c>
      <c r="B17629" s="174" t="s">
        <v>11093</v>
      </c>
      <c r="C17629" s="551" t="s">
        <v>9549</v>
      </c>
      <c r="D17629" s="740" t="s">
        <v>11546</v>
      </c>
      <c r="E17629" s="552">
        <v>55000</v>
      </c>
      <c r="F17629" s="236"/>
      <c r="G17629" s="236">
        <f t="shared" si="281"/>
        <v>-55000</v>
      </c>
      <c r="H17629" s="709" t="s">
        <v>11523</v>
      </c>
    </row>
    <row r="17630" spans="1:8" ht="15" x14ac:dyDescent="0.2">
      <c r="A17630" s="733">
        <v>45233</v>
      </c>
      <c r="B17630" s="174" t="s">
        <v>9356</v>
      </c>
      <c r="C17630" s="174" t="s">
        <v>7467</v>
      </c>
      <c r="D17630" s="228" t="s">
        <v>11579</v>
      </c>
      <c r="E17630" s="236">
        <v>350000</v>
      </c>
      <c r="F17630" s="236"/>
      <c r="G17630" s="236">
        <f t="shared" si="281"/>
        <v>-350000</v>
      </c>
      <c r="H17630" s="709" t="s">
        <v>11523</v>
      </c>
    </row>
    <row r="17631" spans="1:8" ht="15" x14ac:dyDescent="0.2">
      <c r="A17631" s="733">
        <v>45233</v>
      </c>
      <c r="B17631" s="174" t="s">
        <v>11554</v>
      </c>
      <c r="C17631" s="551" t="s">
        <v>7467</v>
      </c>
      <c r="D17631" s="740" t="s">
        <v>11579</v>
      </c>
      <c r="E17631" s="552">
        <v>176319</v>
      </c>
      <c r="F17631" s="236"/>
      <c r="G17631" s="236">
        <f t="shared" si="281"/>
        <v>-176319</v>
      </c>
      <c r="H17631" s="709" t="s">
        <v>11523</v>
      </c>
    </row>
    <row r="17632" spans="1:8" ht="15" x14ac:dyDescent="0.2">
      <c r="A17632" s="733">
        <v>45233</v>
      </c>
      <c r="B17632" s="174" t="s">
        <v>10576</v>
      </c>
      <c r="C17632" s="551" t="s">
        <v>7467</v>
      </c>
      <c r="D17632" s="740" t="s">
        <v>11548</v>
      </c>
      <c r="E17632" s="552">
        <v>173681</v>
      </c>
      <c r="F17632" s="236"/>
      <c r="G17632" s="236">
        <f t="shared" si="281"/>
        <v>-173681</v>
      </c>
      <c r="H17632" s="709" t="s">
        <v>11523</v>
      </c>
    </row>
    <row r="17633" spans="1:8" ht="15" x14ac:dyDescent="0.2">
      <c r="A17633" s="733">
        <v>45233</v>
      </c>
      <c r="B17633" s="174" t="s">
        <v>10576</v>
      </c>
      <c r="C17633" s="174" t="s">
        <v>10858</v>
      </c>
      <c r="D17633" s="228" t="s">
        <v>11549</v>
      </c>
      <c r="E17633" s="236">
        <v>400000</v>
      </c>
      <c r="F17633" s="236"/>
      <c r="G17633" s="236">
        <f t="shared" si="281"/>
        <v>-400000</v>
      </c>
      <c r="H17633" s="709" t="s">
        <v>11523</v>
      </c>
    </row>
    <row r="17634" spans="1:8" ht="15" x14ac:dyDescent="0.2">
      <c r="A17634" s="733">
        <v>45233</v>
      </c>
      <c r="B17634" s="174" t="s">
        <v>10576</v>
      </c>
      <c r="C17634" s="174" t="s">
        <v>10858</v>
      </c>
      <c r="D17634" s="228" t="s">
        <v>11550</v>
      </c>
      <c r="E17634" s="236">
        <v>485000</v>
      </c>
      <c r="F17634" s="236"/>
      <c r="G17634" s="236">
        <f t="shared" si="281"/>
        <v>-485000</v>
      </c>
      <c r="H17634" s="709" t="s">
        <v>11523</v>
      </c>
    </row>
    <row r="17635" spans="1:8" ht="15" x14ac:dyDescent="0.2">
      <c r="A17635" s="733">
        <v>45237</v>
      </c>
      <c r="B17635" s="174" t="s">
        <v>10576</v>
      </c>
      <c r="C17635" s="174" t="s">
        <v>8251</v>
      </c>
      <c r="D17635" s="228" t="s">
        <v>11646</v>
      </c>
      <c r="E17635" s="236">
        <v>225000</v>
      </c>
      <c r="F17635" s="236"/>
      <c r="G17635" s="236">
        <f t="shared" si="281"/>
        <v>-225000</v>
      </c>
      <c r="H17635" s="709" t="s">
        <v>11523</v>
      </c>
    </row>
    <row r="17636" spans="1:8" ht="15" x14ac:dyDescent="0.2">
      <c r="A17636" s="733">
        <v>45237</v>
      </c>
      <c r="B17636" s="174" t="s">
        <v>10232</v>
      </c>
      <c r="C17636" s="174" t="s">
        <v>7467</v>
      </c>
      <c r="D17636" s="228" t="s">
        <v>11648</v>
      </c>
      <c r="E17636" s="236">
        <v>350000</v>
      </c>
      <c r="F17636" s="236"/>
      <c r="G17636" s="236">
        <f t="shared" si="281"/>
        <v>-350000</v>
      </c>
      <c r="H17636" s="709" t="s">
        <v>11523</v>
      </c>
    </row>
    <row r="17637" spans="1:8" ht="15" x14ac:dyDescent="0.2">
      <c r="A17637" s="733">
        <v>45237</v>
      </c>
      <c r="B17637" s="174" t="s">
        <v>10232</v>
      </c>
      <c r="C17637" s="174" t="s">
        <v>7467</v>
      </c>
      <c r="D17637" s="228" t="s">
        <v>11647</v>
      </c>
      <c r="E17637" s="236">
        <v>350000</v>
      </c>
      <c r="F17637" s="236"/>
      <c r="G17637" s="236">
        <f t="shared" si="281"/>
        <v>-350000</v>
      </c>
      <c r="H17637" s="709" t="s">
        <v>11523</v>
      </c>
    </row>
    <row r="17638" spans="1:8" ht="15" x14ac:dyDescent="0.2">
      <c r="A17638" s="733">
        <v>45243</v>
      </c>
      <c r="B17638" s="174" t="s">
        <v>10232</v>
      </c>
      <c r="C17638" s="174" t="s">
        <v>11386</v>
      </c>
      <c r="D17638" s="228" t="s">
        <v>11672</v>
      </c>
      <c r="E17638" s="236">
        <v>300000</v>
      </c>
      <c r="F17638" s="236"/>
      <c r="G17638" s="236">
        <f t="shared" si="281"/>
        <v>-300000</v>
      </c>
      <c r="H17638" s="709" t="s">
        <v>11523</v>
      </c>
    </row>
    <row r="17639" spans="1:8" ht="15" x14ac:dyDescent="0.2">
      <c r="A17639" s="733">
        <v>45243</v>
      </c>
      <c r="B17639" s="174" t="s">
        <v>10576</v>
      </c>
      <c r="C17639" s="174" t="s">
        <v>11291</v>
      </c>
      <c r="D17639" s="228" t="s">
        <v>11673</v>
      </c>
      <c r="E17639" s="236">
        <v>100000</v>
      </c>
      <c r="F17639" s="236"/>
      <c r="G17639" s="236">
        <f t="shared" si="281"/>
        <v>-100000</v>
      </c>
      <c r="H17639" s="709" t="s">
        <v>11523</v>
      </c>
    </row>
    <row r="17640" spans="1:8" ht="15" x14ac:dyDescent="0.2">
      <c r="A17640" s="733">
        <v>45243</v>
      </c>
      <c r="B17640" s="174" t="s">
        <v>10471</v>
      </c>
      <c r="C17640" s="174" t="s">
        <v>9460</v>
      </c>
      <c r="D17640" s="228" t="s">
        <v>11674</v>
      </c>
      <c r="E17640" s="236">
        <v>200000</v>
      </c>
      <c r="F17640" s="236"/>
      <c r="G17640" s="236">
        <f t="shared" si="281"/>
        <v>-200000</v>
      </c>
      <c r="H17640" s="709" t="s">
        <v>11523</v>
      </c>
    </row>
    <row r="17641" spans="1:8" ht="15" x14ac:dyDescent="0.2">
      <c r="A17641" s="733">
        <v>45243</v>
      </c>
      <c r="B17641" s="174" t="s">
        <v>9986</v>
      </c>
      <c r="C17641" s="174" t="s">
        <v>6476</v>
      </c>
      <c r="D17641" s="228" t="s">
        <v>11675</v>
      </c>
      <c r="E17641" s="236">
        <v>100000</v>
      </c>
      <c r="F17641" s="236"/>
      <c r="G17641" s="236">
        <f t="shared" si="281"/>
        <v>-100000</v>
      </c>
      <c r="H17641" s="709" t="s">
        <v>11523</v>
      </c>
    </row>
    <row r="17642" spans="1:8" ht="15" x14ac:dyDescent="0.2">
      <c r="A17642" s="733">
        <v>45245</v>
      </c>
      <c r="B17642" s="174" t="s">
        <v>10576</v>
      </c>
      <c r="C17642" s="174" t="s">
        <v>7467</v>
      </c>
      <c r="D17642" s="228" t="s">
        <v>11679</v>
      </c>
      <c r="E17642" s="236">
        <v>350000</v>
      </c>
      <c r="F17642" s="236"/>
      <c r="G17642" s="236">
        <f t="shared" si="281"/>
        <v>-350000</v>
      </c>
      <c r="H17642" s="709" t="s">
        <v>11523</v>
      </c>
    </row>
    <row r="17643" spans="1:8" ht="15" x14ac:dyDescent="0.2">
      <c r="A17643" s="733">
        <v>45245</v>
      </c>
      <c r="B17643" s="174" t="s">
        <v>10576</v>
      </c>
      <c r="C17643" s="174" t="s">
        <v>7467</v>
      </c>
      <c r="D17643" s="228" t="s">
        <v>11680</v>
      </c>
      <c r="E17643" s="236">
        <v>350000</v>
      </c>
      <c r="F17643" s="236"/>
      <c r="G17643" s="236">
        <f t="shared" si="281"/>
        <v>-350000</v>
      </c>
      <c r="H17643" s="709" t="s">
        <v>11523</v>
      </c>
    </row>
    <row r="17644" spans="1:8" ht="15" x14ac:dyDescent="0.2">
      <c r="A17644" s="733">
        <v>45245</v>
      </c>
      <c r="B17644" s="174" t="s">
        <v>10576</v>
      </c>
      <c r="C17644" s="174" t="s">
        <v>8091</v>
      </c>
      <c r="D17644" s="228" t="s">
        <v>11681</v>
      </c>
      <c r="E17644" s="236">
        <v>500000</v>
      </c>
      <c r="F17644" s="236"/>
      <c r="G17644" s="236">
        <f t="shared" si="281"/>
        <v>-500000</v>
      </c>
      <c r="H17644" s="709" t="s">
        <v>11523</v>
      </c>
    </row>
    <row r="17645" spans="1:8" ht="15" x14ac:dyDescent="0.2">
      <c r="A17645" s="733">
        <v>45245</v>
      </c>
      <c r="B17645" s="174" t="s">
        <v>10576</v>
      </c>
      <c r="C17645" s="174" t="s">
        <v>8091</v>
      </c>
      <c r="D17645" s="228" t="s">
        <v>11682</v>
      </c>
      <c r="E17645" s="236">
        <v>500000</v>
      </c>
      <c r="F17645" s="236"/>
      <c r="G17645" s="236">
        <f t="shared" si="281"/>
        <v>-500000</v>
      </c>
      <c r="H17645" s="709" t="s">
        <v>11523</v>
      </c>
    </row>
    <row r="17646" spans="1:8" ht="15" x14ac:dyDescent="0.2">
      <c r="A17646" s="733">
        <v>45245</v>
      </c>
      <c r="B17646" s="174" t="s">
        <v>10576</v>
      </c>
      <c r="C17646" s="174" t="s">
        <v>8091</v>
      </c>
      <c r="D17646" s="228" t="s">
        <v>11683</v>
      </c>
      <c r="E17646" s="236">
        <v>500000</v>
      </c>
      <c r="F17646" s="236"/>
      <c r="G17646" s="236">
        <f t="shared" si="281"/>
        <v>-500000</v>
      </c>
      <c r="H17646" s="709" t="s">
        <v>11523</v>
      </c>
    </row>
    <row r="17647" spans="1:8" ht="15" x14ac:dyDescent="0.2">
      <c r="A17647" s="733">
        <v>45247</v>
      </c>
      <c r="B17647" s="174" t="s">
        <v>37</v>
      </c>
      <c r="C17647" s="551" t="s">
        <v>3003</v>
      </c>
      <c r="D17647" s="740" t="s">
        <v>11713</v>
      </c>
      <c r="E17647" s="552">
        <v>46666</v>
      </c>
      <c r="F17647" s="236"/>
      <c r="G17647" s="236">
        <f t="shared" si="281"/>
        <v>-46666</v>
      </c>
      <c r="H17647" s="709" t="s">
        <v>11523</v>
      </c>
    </row>
    <row r="17648" spans="1:8" ht="15" x14ac:dyDescent="0.2">
      <c r="A17648" s="733">
        <v>45247</v>
      </c>
      <c r="B17648" s="174" t="s">
        <v>3946</v>
      </c>
      <c r="C17648" s="551" t="s">
        <v>3003</v>
      </c>
      <c r="D17648" s="740" t="s">
        <v>11713</v>
      </c>
      <c r="E17648" s="552">
        <v>32760</v>
      </c>
      <c r="F17648" s="236"/>
      <c r="G17648" s="236">
        <f t="shared" si="281"/>
        <v>-32760</v>
      </c>
      <c r="H17648" s="709" t="s">
        <v>11523</v>
      </c>
    </row>
    <row r="17649" spans="1:8" ht="15" x14ac:dyDescent="0.2">
      <c r="A17649" s="733">
        <v>45247</v>
      </c>
      <c r="B17649" s="174" t="s">
        <v>3945</v>
      </c>
      <c r="C17649" s="551" t="s">
        <v>3003</v>
      </c>
      <c r="D17649" s="740" t="s">
        <v>11713</v>
      </c>
      <c r="E17649" s="552">
        <v>35360</v>
      </c>
      <c r="F17649" s="236"/>
      <c r="G17649" s="236">
        <f t="shared" si="281"/>
        <v>-35360</v>
      </c>
      <c r="H17649" s="709" t="s">
        <v>11523</v>
      </c>
    </row>
    <row r="17650" spans="1:8" ht="15" x14ac:dyDescent="0.2">
      <c r="A17650" s="733">
        <v>45247</v>
      </c>
      <c r="B17650" s="174" t="s">
        <v>10576</v>
      </c>
      <c r="C17650" s="551" t="s">
        <v>3003</v>
      </c>
      <c r="D17650" s="740" t="s">
        <v>11713</v>
      </c>
      <c r="E17650" s="552">
        <v>1872465</v>
      </c>
      <c r="F17650" s="236"/>
      <c r="G17650" s="236">
        <f t="shared" si="281"/>
        <v>-1872465</v>
      </c>
      <c r="H17650" s="709" t="s">
        <v>11523</v>
      </c>
    </row>
    <row r="17651" spans="1:8" ht="15" x14ac:dyDescent="0.2">
      <c r="A17651" s="733">
        <v>45247</v>
      </c>
      <c r="B17651" s="174" t="s">
        <v>10908</v>
      </c>
      <c r="C17651" s="174" t="s">
        <v>7223</v>
      </c>
      <c r="D17651" s="228" t="s">
        <v>11704</v>
      </c>
      <c r="E17651" s="236">
        <v>300000</v>
      </c>
      <c r="F17651" s="236"/>
      <c r="G17651" s="236">
        <f t="shared" si="281"/>
        <v>-300000</v>
      </c>
      <c r="H17651" s="709" t="s">
        <v>11523</v>
      </c>
    </row>
    <row r="17652" spans="1:8" ht="15" x14ac:dyDescent="0.2">
      <c r="A17652" s="733">
        <v>45247</v>
      </c>
      <c r="B17652" s="174" t="s">
        <v>10908</v>
      </c>
      <c r="C17652" s="174" t="s">
        <v>7223</v>
      </c>
      <c r="D17652" s="228" t="s">
        <v>11705</v>
      </c>
      <c r="E17652" s="236">
        <v>197000</v>
      </c>
      <c r="F17652" s="236"/>
      <c r="G17652" s="236">
        <f t="shared" si="281"/>
        <v>-197000</v>
      </c>
      <c r="H17652" s="709" t="s">
        <v>11523</v>
      </c>
    </row>
    <row r="17653" spans="1:8" ht="15" x14ac:dyDescent="0.2">
      <c r="A17653" s="733">
        <v>45247</v>
      </c>
      <c r="B17653" s="174" t="s">
        <v>10576</v>
      </c>
      <c r="C17653" s="174" t="s">
        <v>7467</v>
      </c>
      <c r="D17653" s="228" t="s">
        <v>11706</v>
      </c>
      <c r="E17653" s="236">
        <v>500000</v>
      </c>
      <c r="F17653" s="236"/>
      <c r="G17653" s="236">
        <f t="shared" si="281"/>
        <v>-500000</v>
      </c>
      <c r="H17653" s="709" t="s">
        <v>11523</v>
      </c>
    </row>
    <row r="17654" spans="1:8" ht="15" x14ac:dyDescent="0.2">
      <c r="A17654" s="733">
        <v>45247</v>
      </c>
      <c r="B17654" s="174" t="s">
        <v>10576</v>
      </c>
      <c r="C17654" s="174" t="s">
        <v>7467</v>
      </c>
      <c r="D17654" s="228" t="s">
        <v>11707</v>
      </c>
      <c r="E17654" s="236">
        <v>500000</v>
      </c>
      <c r="F17654" s="236"/>
      <c r="G17654" s="236">
        <f t="shared" si="281"/>
        <v>-500000</v>
      </c>
      <c r="H17654" s="709" t="s">
        <v>11523</v>
      </c>
    </row>
    <row r="17655" spans="1:8" ht="24" x14ac:dyDescent="0.2">
      <c r="A17655" s="733">
        <v>45247</v>
      </c>
      <c r="B17655" s="174" t="s">
        <v>11635</v>
      </c>
      <c r="C17655" s="551" t="s">
        <v>10979</v>
      </c>
      <c r="D17655" s="740" t="s">
        <v>11796</v>
      </c>
      <c r="E17655" s="552">
        <v>53100</v>
      </c>
      <c r="F17655" s="236"/>
      <c r="G17655" s="236">
        <f t="shared" si="281"/>
        <v>-53100</v>
      </c>
      <c r="H17655" s="709" t="s">
        <v>11523</v>
      </c>
    </row>
    <row r="17656" spans="1:8" ht="19.5"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customHeight="1" x14ac:dyDescent="0.2">
      <c r="A17662" s="733">
        <v>45248</v>
      </c>
      <c r="B17662" s="174" t="s">
        <v>11897</v>
      </c>
      <c r="C17662" s="174" t="s">
        <v>1198</v>
      </c>
      <c r="D17662" s="228" t="s">
        <v>12287</v>
      </c>
      <c r="E17662" s="236">
        <v>250000</v>
      </c>
      <c r="F17662" s="236"/>
      <c r="G17662" s="236">
        <f t="shared" si="281"/>
        <v>-250000</v>
      </c>
      <c r="H17662" s="709" t="s">
        <v>11523</v>
      </c>
    </row>
    <row r="17663" spans="1:8" ht="19.5" customHeight="1" x14ac:dyDescent="0.2">
      <c r="A17663" s="733">
        <v>45248</v>
      </c>
      <c r="B17663" s="174" t="s">
        <v>11617</v>
      </c>
      <c r="C17663" s="174" t="s">
        <v>1198</v>
      </c>
      <c r="D17663" s="228" t="s">
        <v>12287</v>
      </c>
      <c r="E17663" s="236">
        <v>250000</v>
      </c>
      <c r="F17663" s="236"/>
      <c r="G17663" s="236">
        <f t="shared" si="281"/>
        <v>-250000</v>
      </c>
      <c r="H17663" s="709" t="s">
        <v>11523</v>
      </c>
    </row>
    <row r="17664" spans="1:8" ht="19.5"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customHeight="1" x14ac:dyDescent="0.2">
      <c r="A17675" s="733">
        <v>45258</v>
      </c>
      <c r="B17675" s="174" t="s">
        <v>11307</v>
      </c>
      <c r="C17675" s="174" t="s">
        <v>10063</v>
      </c>
      <c r="D17675" s="228" t="s">
        <v>11810</v>
      </c>
      <c r="E17675" s="236">
        <v>40000</v>
      </c>
      <c r="F17675" s="236"/>
      <c r="G17675" s="236">
        <f t="shared" si="282"/>
        <v>-40000</v>
      </c>
      <c r="H17675" s="709" t="s">
        <v>11523</v>
      </c>
    </row>
    <row r="17676" spans="1:8" ht="19.5" customHeight="1" x14ac:dyDescent="0.2">
      <c r="A17676" s="733">
        <v>45258</v>
      </c>
      <c r="B17676" s="174" t="s">
        <v>25</v>
      </c>
      <c r="C17676" s="551" t="s">
        <v>8150</v>
      </c>
      <c r="D17676" s="740" t="s">
        <v>11811</v>
      </c>
      <c r="E17676" s="552">
        <v>58438</v>
      </c>
      <c r="F17676" s="236"/>
      <c r="G17676" s="236">
        <f t="shared" si="282"/>
        <v>-58438</v>
      </c>
      <c r="H17676" s="709" t="s">
        <v>11523</v>
      </c>
    </row>
    <row r="17677" spans="1:8" ht="19.5" customHeight="1" x14ac:dyDescent="0.2">
      <c r="A17677" s="733">
        <v>45258</v>
      </c>
      <c r="B17677" s="174" t="s">
        <v>103</v>
      </c>
      <c r="C17677" s="551" t="s">
        <v>8150</v>
      </c>
      <c r="D17677" s="740" t="s">
        <v>11811</v>
      </c>
      <c r="E17677" s="552">
        <v>39665</v>
      </c>
      <c r="F17677" s="236"/>
      <c r="G17677" s="236">
        <f t="shared" si="282"/>
        <v>-39665</v>
      </c>
      <c r="H17677" s="709" t="s">
        <v>11523</v>
      </c>
    </row>
    <row r="17678" spans="1:8" ht="19.5"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customHeight="1" x14ac:dyDescent="0.2">
      <c r="A17681" s="733">
        <v>45258</v>
      </c>
      <c r="B17681" s="174" t="s">
        <v>11635</v>
      </c>
      <c r="C17681" s="174" t="s">
        <v>1198</v>
      </c>
      <c r="D17681" s="228" t="s">
        <v>11812</v>
      </c>
      <c r="E17681" s="236">
        <v>500000</v>
      </c>
      <c r="F17681" s="236"/>
      <c r="G17681" s="236">
        <f t="shared" si="282"/>
        <v>-500000</v>
      </c>
      <c r="H17681" s="709" t="s">
        <v>11523</v>
      </c>
    </row>
    <row r="17682" spans="1:8" ht="15" x14ac:dyDescent="0.2">
      <c r="A17682" s="730">
        <v>45231</v>
      </c>
      <c r="B17682" s="91" t="s">
        <v>9769</v>
      </c>
      <c r="C17682" s="94" t="s">
        <v>559</v>
      </c>
      <c r="D17682" s="892" t="s">
        <v>11522</v>
      </c>
      <c r="E17682" s="92"/>
      <c r="F17682" s="92">
        <v>2000000</v>
      </c>
      <c r="G17682" s="176">
        <f t="shared" si="282"/>
        <v>2000000</v>
      </c>
      <c r="H17682" s="702" t="s">
        <v>11523</v>
      </c>
    </row>
    <row r="17683" spans="1:8" ht="15" x14ac:dyDescent="0.2">
      <c r="A17683" s="730">
        <v>45238</v>
      </c>
      <c r="B17683" s="91" t="s">
        <v>37</v>
      </c>
      <c r="C17683" s="94" t="s">
        <v>559</v>
      </c>
      <c r="D17683" s="892" t="s">
        <v>11593</v>
      </c>
      <c r="E17683" s="92"/>
      <c r="F17683" s="92">
        <v>186430</v>
      </c>
      <c r="G17683" s="176">
        <f t="shared" si="282"/>
        <v>186430</v>
      </c>
      <c r="H17683" s="702" t="s">
        <v>11523</v>
      </c>
    </row>
    <row r="17684" spans="1:8" ht="15" x14ac:dyDescent="0.2">
      <c r="A17684" s="730">
        <v>45238</v>
      </c>
      <c r="B17684" s="91" t="s">
        <v>37</v>
      </c>
      <c r="C17684" s="94" t="s">
        <v>559</v>
      </c>
      <c r="D17684" s="892" t="s">
        <v>11594</v>
      </c>
      <c r="E17684" s="92"/>
      <c r="F17684" s="92">
        <v>186430</v>
      </c>
      <c r="G17684" s="176">
        <f t="shared" si="282"/>
        <v>186430</v>
      </c>
      <c r="H17684" s="702" t="s">
        <v>11523</v>
      </c>
    </row>
    <row r="17685" spans="1:8" ht="15" x14ac:dyDescent="0.2">
      <c r="A17685" s="730">
        <v>45238</v>
      </c>
      <c r="B17685" s="91" t="s">
        <v>37</v>
      </c>
      <c r="C17685" s="94" t="s">
        <v>559</v>
      </c>
      <c r="D17685" s="892" t="s">
        <v>11595</v>
      </c>
      <c r="E17685" s="92"/>
      <c r="F17685" s="92">
        <v>186430</v>
      </c>
      <c r="G17685" s="176">
        <f t="shared" si="282"/>
        <v>186430</v>
      </c>
      <c r="H17685" s="702" t="s">
        <v>11523</v>
      </c>
    </row>
    <row r="17686" spans="1:8" ht="15" x14ac:dyDescent="0.2">
      <c r="A17686" s="730">
        <v>45241</v>
      </c>
      <c r="B17686" s="91" t="s">
        <v>3946</v>
      </c>
      <c r="C17686" s="94" t="s">
        <v>559</v>
      </c>
      <c r="D17686" s="892" t="s">
        <v>11619</v>
      </c>
      <c r="E17686" s="92"/>
      <c r="F17686" s="92">
        <v>359992</v>
      </c>
      <c r="G17686" s="176">
        <f t="shared" si="282"/>
        <v>359992</v>
      </c>
      <c r="H17686" s="702" t="s">
        <v>11523</v>
      </c>
    </row>
    <row r="17687" spans="1:8" ht="15" x14ac:dyDescent="0.2">
      <c r="A17687" s="730">
        <v>45241</v>
      </c>
      <c r="B17687" s="91" t="s">
        <v>10908</v>
      </c>
      <c r="C17687" s="94" t="s">
        <v>559</v>
      </c>
      <c r="D17687" s="892" t="s">
        <v>11797</v>
      </c>
      <c r="E17687" s="92"/>
      <c r="F17687" s="92">
        <v>50000</v>
      </c>
      <c r="G17687" s="176">
        <f t="shared" si="282"/>
        <v>50000</v>
      </c>
      <c r="H17687" s="702" t="s">
        <v>11523</v>
      </c>
    </row>
    <row r="17688" spans="1:8" ht="15" x14ac:dyDescent="0.2">
      <c r="A17688" s="730">
        <v>45245</v>
      </c>
      <c r="B17688" s="91" t="s">
        <v>11617</v>
      </c>
      <c r="C17688" s="94" t="s">
        <v>559</v>
      </c>
      <c r="D17688" s="892" t="s">
        <v>11684</v>
      </c>
      <c r="E17688" s="92"/>
      <c r="F17688" s="92">
        <v>1600000</v>
      </c>
      <c r="G17688" s="176">
        <f t="shared" si="282"/>
        <v>1600000</v>
      </c>
      <c r="H17688" s="702" t="s">
        <v>11523</v>
      </c>
    </row>
    <row r="17689" spans="1:8" ht="15" x14ac:dyDescent="0.2">
      <c r="A17689" s="730">
        <v>45245</v>
      </c>
      <c r="B17689" s="91" t="s">
        <v>11617</v>
      </c>
      <c r="C17689" s="1105" t="s">
        <v>559</v>
      </c>
      <c r="D17689" s="1106" t="s">
        <v>12042</v>
      </c>
      <c r="E17689" s="487">
        <v>8000</v>
      </c>
      <c r="F17689" s="92"/>
      <c r="G17689" s="176">
        <f t="shared" si="282"/>
        <v>-8000</v>
      </c>
      <c r="H17689" s="702" t="s">
        <v>11523</v>
      </c>
    </row>
    <row r="17690" spans="1:8" ht="15" x14ac:dyDescent="0.2">
      <c r="A17690" s="730">
        <v>45247</v>
      </c>
      <c r="B17690" s="91" t="s">
        <v>9356</v>
      </c>
      <c r="C17690" s="94" t="s">
        <v>559</v>
      </c>
      <c r="D17690" s="892" t="s">
        <v>11702</v>
      </c>
      <c r="E17690" s="92"/>
      <c r="F17690" s="92">
        <v>189608</v>
      </c>
      <c r="G17690" s="176">
        <f t="shared" si="282"/>
        <v>189608</v>
      </c>
      <c r="H17690" s="702" t="s">
        <v>11523</v>
      </c>
    </row>
    <row r="17691" spans="1:8" s="682" customFormat="1" ht="48" customHeight="1" x14ac:dyDescent="0.25">
      <c r="A17691" s="730">
        <v>45253</v>
      </c>
      <c r="B17691" s="94" t="s">
        <v>10151</v>
      </c>
      <c r="C17691" s="94" t="s">
        <v>559</v>
      </c>
      <c r="D17691" s="802" t="s">
        <v>11819</v>
      </c>
      <c r="E17691" s="176"/>
      <c r="F17691" s="176">
        <v>2500000</v>
      </c>
      <c r="G17691" s="176">
        <f t="shared" si="282"/>
        <v>2500000</v>
      </c>
      <c r="H17691" s="702" t="s">
        <v>11523</v>
      </c>
    </row>
    <row r="17692" spans="1:8" ht="15" x14ac:dyDescent="0.2">
      <c r="A17692" s="730">
        <v>45253</v>
      </c>
      <c r="B17692" s="91" t="s">
        <v>10151</v>
      </c>
      <c r="C17692" s="94" t="s">
        <v>559</v>
      </c>
      <c r="D17692" s="892" t="s">
        <v>11794</v>
      </c>
      <c r="E17692" s="92"/>
      <c r="F17692" s="92">
        <v>1204349</v>
      </c>
      <c r="G17692" s="176">
        <f t="shared" si="282"/>
        <v>1204349</v>
      </c>
      <c r="H17692" s="702" t="s">
        <v>11523</v>
      </c>
    </row>
    <row r="17693" spans="1:8" ht="15" x14ac:dyDescent="0.2">
      <c r="A17693" s="730">
        <v>45253</v>
      </c>
      <c r="B17693" s="91" t="s">
        <v>10151</v>
      </c>
      <c r="C17693" s="94" t="s">
        <v>559</v>
      </c>
      <c r="D17693" s="892" t="s">
        <v>11794</v>
      </c>
      <c r="E17693" s="92"/>
      <c r="F17693" s="92">
        <v>1000000</v>
      </c>
      <c r="G17693" s="92">
        <f t="shared" si="282"/>
        <v>1000000</v>
      </c>
      <c r="H17693" s="702" t="s">
        <v>11523</v>
      </c>
    </row>
    <row r="17694" spans="1:8" ht="15" x14ac:dyDescent="0.2">
      <c r="A17694" s="730">
        <v>45253</v>
      </c>
      <c r="B17694" s="91" t="s">
        <v>10151</v>
      </c>
      <c r="C17694" s="94" t="s">
        <v>559</v>
      </c>
      <c r="D17694" s="892" t="s">
        <v>11794</v>
      </c>
      <c r="E17694" s="92"/>
      <c r="F17694" s="92">
        <v>1000000</v>
      </c>
      <c r="G17694" s="92">
        <f t="shared" si="282"/>
        <v>1000000</v>
      </c>
      <c r="H17694" s="702" t="s">
        <v>11523</v>
      </c>
    </row>
    <row r="17695" spans="1:8" ht="15" x14ac:dyDescent="0.2">
      <c r="A17695" s="730">
        <v>45253</v>
      </c>
      <c r="B17695" s="91" t="s">
        <v>10151</v>
      </c>
      <c r="C17695" s="94" t="s">
        <v>559</v>
      </c>
      <c r="D17695" s="892" t="s">
        <v>11794</v>
      </c>
      <c r="E17695" s="92"/>
      <c r="F17695" s="92">
        <v>1000000</v>
      </c>
      <c r="G17695" s="92">
        <f t="shared" si="282"/>
        <v>1000000</v>
      </c>
      <c r="H17695" s="702" t="s">
        <v>11523</v>
      </c>
    </row>
    <row r="17696" spans="1:8" ht="15" x14ac:dyDescent="0.2">
      <c r="A17696" s="730">
        <v>45253</v>
      </c>
      <c r="B17696" s="91" t="s">
        <v>10151</v>
      </c>
      <c r="C17696" s="94" t="s">
        <v>559</v>
      </c>
      <c r="D17696" s="892" t="s">
        <v>11794</v>
      </c>
      <c r="E17696" s="92"/>
      <c r="F17696" s="92">
        <v>1000000</v>
      </c>
      <c r="G17696" s="92">
        <f t="shared" si="282"/>
        <v>1000000</v>
      </c>
      <c r="H17696" s="702" t="s">
        <v>11523</v>
      </c>
    </row>
    <row r="17697" spans="1:8" ht="15" x14ac:dyDescent="0.2">
      <c r="A17697" s="730">
        <v>45253</v>
      </c>
      <c r="B17697" s="91" t="s">
        <v>10151</v>
      </c>
      <c r="C17697" s="1105" t="s">
        <v>559</v>
      </c>
      <c r="D17697" s="1106" t="s">
        <v>12040</v>
      </c>
      <c r="E17697" s="487">
        <v>52043</v>
      </c>
      <c r="F17697" s="92"/>
      <c r="G17697" s="92">
        <f t="shared" si="282"/>
        <v>-52043</v>
      </c>
      <c r="H17697" s="702" t="s">
        <v>11523</v>
      </c>
    </row>
    <row r="17698" spans="1:8" ht="15" x14ac:dyDescent="0.2">
      <c r="A17698" s="730">
        <v>45254</v>
      </c>
      <c r="B17698" s="91" t="s">
        <v>10908</v>
      </c>
      <c r="C17698" s="94" t="s">
        <v>559</v>
      </c>
      <c r="D17698" s="801" t="s">
        <v>11820</v>
      </c>
      <c r="E17698" s="92"/>
      <c r="F17698" s="92">
        <v>850000</v>
      </c>
      <c r="G17698" s="92">
        <f t="shared" si="282"/>
        <v>850000</v>
      </c>
      <c r="H17698" s="702" t="s">
        <v>11523</v>
      </c>
    </row>
    <row r="17699" spans="1:8" ht="15" x14ac:dyDescent="0.2">
      <c r="A17699" s="730">
        <v>45254</v>
      </c>
      <c r="B17699" s="91" t="s">
        <v>10908</v>
      </c>
      <c r="C17699" s="94" t="s">
        <v>559</v>
      </c>
      <c r="D17699" s="801" t="s">
        <v>11821</v>
      </c>
      <c r="E17699" s="92"/>
      <c r="F17699" s="92">
        <v>850000</v>
      </c>
      <c r="G17699" s="92">
        <f t="shared" si="282"/>
        <v>850000</v>
      </c>
      <c r="H17699" s="702" t="s">
        <v>11523</v>
      </c>
    </row>
    <row r="17700" spans="1:8" ht="15" x14ac:dyDescent="0.2">
      <c r="A17700" s="730">
        <v>45254</v>
      </c>
      <c r="B17700" s="91" t="s">
        <v>10908</v>
      </c>
      <c r="C17700" s="94" t="s">
        <v>559</v>
      </c>
      <c r="D17700" s="801" t="s">
        <v>11821</v>
      </c>
      <c r="E17700" s="92"/>
      <c r="F17700" s="92">
        <v>840000</v>
      </c>
      <c r="G17700" s="92">
        <f t="shared" si="282"/>
        <v>840000</v>
      </c>
      <c r="H17700" s="702" t="s">
        <v>11523</v>
      </c>
    </row>
    <row r="17701" spans="1:8" ht="15" x14ac:dyDescent="0.2">
      <c r="A17701" s="730">
        <v>45254</v>
      </c>
      <c r="B17701" s="91" t="s">
        <v>10908</v>
      </c>
      <c r="C17701" s="94" t="s">
        <v>559</v>
      </c>
      <c r="D17701" s="801" t="s">
        <v>11821</v>
      </c>
      <c r="E17701" s="92"/>
      <c r="F17701" s="92">
        <v>830000</v>
      </c>
      <c r="G17701" s="92">
        <f t="shared" si="282"/>
        <v>830000</v>
      </c>
      <c r="H17701" s="702" t="s">
        <v>11523</v>
      </c>
    </row>
    <row r="17702" spans="1:8" ht="15" x14ac:dyDescent="0.2">
      <c r="A17702" s="730">
        <v>45254</v>
      </c>
      <c r="B17702" s="91" t="s">
        <v>10908</v>
      </c>
      <c r="C17702" s="94" t="s">
        <v>559</v>
      </c>
      <c r="D17702" s="801" t="s">
        <v>11821</v>
      </c>
      <c r="E17702" s="92"/>
      <c r="F17702" s="92">
        <v>830000</v>
      </c>
      <c r="G17702" s="92">
        <f t="shared" si="282"/>
        <v>830000</v>
      </c>
      <c r="H17702" s="702" t="s">
        <v>11523</v>
      </c>
    </row>
    <row r="17703" spans="1:8" ht="15" x14ac:dyDescent="0.2">
      <c r="A17703" s="730">
        <v>45254</v>
      </c>
      <c r="B17703" s="91" t="s">
        <v>10908</v>
      </c>
      <c r="C17703" s="94" t="s">
        <v>559</v>
      </c>
      <c r="D17703" s="801" t="s">
        <v>11821</v>
      </c>
      <c r="E17703" s="92"/>
      <c r="F17703" s="92">
        <v>800000</v>
      </c>
      <c r="G17703" s="92">
        <f t="shared" si="282"/>
        <v>800000</v>
      </c>
      <c r="H17703" s="702" t="s">
        <v>11523</v>
      </c>
    </row>
    <row r="17704" spans="1:8" ht="15" x14ac:dyDescent="0.2">
      <c r="A17704" s="730">
        <v>45254</v>
      </c>
      <c r="B17704" s="94" t="s">
        <v>10908</v>
      </c>
      <c r="C17704" s="94" t="s">
        <v>559</v>
      </c>
      <c r="D17704" s="892" t="s">
        <v>11795</v>
      </c>
      <c r="E17704" s="176"/>
      <c r="F17704" s="176">
        <v>28200</v>
      </c>
      <c r="G17704" s="176">
        <f t="shared" si="282"/>
        <v>28200</v>
      </c>
      <c r="H17704" s="702" t="s">
        <v>11523</v>
      </c>
    </row>
    <row r="17705" spans="1:8" ht="15" x14ac:dyDescent="0.2">
      <c r="A17705" s="730">
        <v>45260</v>
      </c>
      <c r="B17705" s="94" t="s">
        <v>3945</v>
      </c>
      <c r="C17705" s="94" t="s">
        <v>559</v>
      </c>
      <c r="D17705" s="892" t="s">
        <v>11822</v>
      </c>
      <c r="E17705" s="176"/>
      <c r="F17705" s="176">
        <v>333522</v>
      </c>
      <c r="G17705" s="176">
        <f t="shared" si="282"/>
        <v>333522</v>
      </c>
      <c r="H17705" s="702" t="s">
        <v>11523</v>
      </c>
    </row>
    <row r="17706" spans="1:8" ht="15" x14ac:dyDescent="0.2">
      <c r="A17706" s="734">
        <v>45261</v>
      </c>
      <c r="B17706" s="41" t="s">
        <v>10471</v>
      </c>
      <c r="C17706" s="63" t="s">
        <v>9460</v>
      </c>
      <c r="D17706" s="791" t="s">
        <v>1157</v>
      </c>
      <c r="E17706" s="58">
        <v>20000</v>
      </c>
      <c r="F17706" s="58"/>
      <c r="G17706" s="126">
        <f t="shared" si="282"/>
        <v>-20000</v>
      </c>
      <c r="H17706" s="705" t="s">
        <v>11835</v>
      </c>
    </row>
    <row r="17707" spans="1:8" ht="15" x14ac:dyDescent="0.2">
      <c r="A17707" s="734">
        <v>45261</v>
      </c>
      <c r="B17707" s="41" t="s">
        <v>11635</v>
      </c>
      <c r="C17707" s="63" t="s">
        <v>3446</v>
      </c>
      <c r="D17707" s="791" t="s">
        <v>11473</v>
      </c>
      <c r="E17707" s="58">
        <v>80000</v>
      </c>
      <c r="F17707" s="58"/>
      <c r="G17707" s="126">
        <f t="shared" si="282"/>
        <v>-80000</v>
      </c>
      <c r="H17707" s="705" t="s">
        <v>11835</v>
      </c>
    </row>
    <row r="17708" spans="1:8" ht="15" x14ac:dyDescent="0.2">
      <c r="A17708" s="734">
        <v>45261</v>
      </c>
      <c r="B17708" s="41" t="s">
        <v>11635</v>
      </c>
      <c r="C17708" s="63" t="s">
        <v>5387</v>
      </c>
      <c r="D17708" s="791" t="s">
        <v>370</v>
      </c>
      <c r="E17708" s="58">
        <v>6000</v>
      </c>
      <c r="F17708" s="58"/>
      <c r="G17708" s="126">
        <f t="shared" si="282"/>
        <v>-6000</v>
      </c>
      <c r="H17708" s="705" t="s">
        <v>11835</v>
      </c>
    </row>
    <row r="17709" spans="1:8" ht="15" x14ac:dyDescent="0.2">
      <c r="A17709" s="734">
        <v>45261</v>
      </c>
      <c r="B17709" s="41" t="s">
        <v>103</v>
      </c>
      <c r="C17709" s="63" t="s">
        <v>392</v>
      </c>
      <c r="D17709" s="791" t="s">
        <v>11834</v>
      </c>
      <c r="E17709" s="58">
        <v>450</v>
      </c>
      <c r="F17709" s="58"/>
      <c r="G17709" s="126">
        <f t="shared" si="282"/>
        <v>-450</v>
      </c>
      <c r="H17709" s="705" t="s">
        <v>11835</v>
      </c>
    </row>
    <row r="17710" spans="1:8" ht="15" x14ac:dyDescent="0.2">
      <c r="A17710" s="734">
        <v>45261</v>
      </c>
      <c r="B17710" s="41" t="s">
        <v>11623</v>
      </c>
      <c r="C17710" s="63" t="s">
        <v>286</v>
      </c>
      <c r="D17710" s="791" t="s">
        <v>8663</v>
      </c>
      <c r="E17710" s="58">
        <v>1450</v>
      </c>
      <c r="F17710" s="58"/>
      <c r="G17710" s="126">
        <f t="shared" si="282"/>
        <v>-1450</v>
      </c>
      <c r="H17710" s="705" t="s">
        <v>11835</v>
      </c>
    </row>
    <row r="17711" spans="1:8" ht="15" x14ac:dyDescent="0.2">
      <c r="A17711" s="734">
        <v>45261</v>
      </c>
      <c r="B17711" s="41" t="s">
        <v>11135</v>
      </c>
      <c r="C17711" s="63" t="s">
        <v>11690</v>
      </c>
      <c r="D17711" s="791" t="s">
        <v>8196</v>
      </c>
      <c r="E17711" s="58">
        <v>25000</v>
      </c>
      <c r="F17711" s="58"/>
      <c r="G17711" s="126">
        <f t="shared" si="282"/>
        <v>-25000</v>
      </c>
      <c r="H17711" s="705" t="s">
        <v>11835</v>
      </c>
    </row>
    <row r="17712" spans="1:8" ht="15" x14ac:dyDescent="0.2">
      <c r="A17712" s="734">
        <v>45261</v>
      </c>
      <c r="B17712" s="41" t="s">
        <v>11446</v>
      </c>
      <c r="C17712" s="63" t="s">
        <v>11560</v>
      </c>
      <c r="D17712" s="791" t="s">
        <v>11778</v>
      </c>
      <c r="E17712" s="58">
        <v>50000</v>
      </c>
      <c r="F17712" s="58"/>
      <c r="G17712" s="126">
        <f t="shared" si="282"/>
        <v>-50000</v>
      </c>
      <c r="H17712" s="705" t="s">
        <v>11835</v>
      </c>
    </row>
    <row r="17713" spans="1:8" ht="15" x14ac:dyDescent="0.2">
      <c r="A17713" s="734">
        <v>45261</v>
      </c>
      <c r="B17713" s="41" t="s">
        <v>11617</v>
      </c>
      <c r="C17713" s="63" t="s">
        <v>11099</v>
      </c>
      <c r="D17713" s="791" t="s">
        <v>11868</v>
      </c>
      <c r="E17713" s="58">
        <v>50000</v>
      </c>
      <c r="F17713" s="58"/>
      <c r="G17713" s="126">
        <f t="shared" si="282"/>
        <v>-50000</v>
      </c>
      <c r="H17713" s="705" t="s">
        <v>11835</v>
      </c>
    </row>
    <row r="17714" spans="1:8" ht="15" x14ac:dyDescent="0.2">
      <c r="A17714" s="734">
        <v>45261</v>
      </c>
      <c r="B17714" s="41" t="s">
        <v>10151</v>
      </c>
      <c r="C17714" s="63" t="s">
        <v>12016</v>
      </c>
      <c r="D17714" s="791" t="s">
        <v>11868</v>
      </c>
      <c r="E17714" s="58">
        <v>50000</v>
      </c>
      <c r="F17714" s="58"/>
      <c r="G17714" s="126">
        <f t="shared" si="282"/>
        <v>-50000</v>
      </c>
      <c r="H17714" s="705" t="s">
        <v>11835</v>
      </c>
    </row>
    <row r="17715" spans="1:8" ht="15" x14ac:dyDescent="0.2">
      <c r="A17715" s="734">
        <v>45261</v>
      </c>
      <c r="B17715" s="41" t="s">
        <v>11623</v>
      </c>
      <c r="C17715" s="63" t="s">
        <v>5741</v>
      </c>
      <c r="D17715" s="791" t="s">
        <v>370</v>
      </c>
      <c r="E17715" s="58">
        <v>5000</v>
      </c>
      <c r="F17715" s="58"/>
      <c r="G17715" s="126">
        <f t="shared" si="282"/>
        <v>-5000</v>
      </c>
      <c r="H17715" s="705" t="s">
        <v>11835</v>
      </c>
    </row>
    <row r="17716" spans="1:8" ht="15" x14ac:dyDescent="0.2">
      <c r="A17716" s="734">
        <v>45261</v>
      </c>
      <c r="B17716" s="63" t="s">
        <v>11511</v>
      </c>
      <c r="C17716" s="63" t="s">
        <v>10993</v>
      </c>
      <c r="D17716" s="791" t="s">
        <v>11836</v>
      </c>
      <c r="E17716" s="126">
        <v>18700</v>
      </c>
      <c r="F17716" s="126"/>
      <c r="G17716" s="126">
        <f t="shared" si="282"/>
        <v>-18700</v>
      </c>
      <c r="H17716" s="705" t="s">
        <v>11835</v>
      </c>
    </row>
    <row r="17717" spans="1:8" ht="15" x14ac:dyDescent="0.2">
      <c r="A17717" s="734">
        <v>45262</v>
      </c>
      <c r="B17717" s="63" t="s">
        <v>25</v>
      </c>
      <c r="C17717" s="63" t="s">
        <v>2428</v>
      </c>
      <c r="D17717" s="791" t="s">
        <v>2108</v>
      </c>
      <c r="E17717" s="126">
        <v>4500</v>
      </c>
      <c r="F17717" s="126"/>
      <c r="G17717" s="126">
        <f t="shared" si="282"/>
        <v>-4500</v>
      </c>
      <c r="H17717" s="705" t="s">
        <v>11835</v>
      </c>
    </row>
    <row r="17718" spans="1:8" ht="15" x14ac:dyDescent="0.2">
      <c r="A17718" s="734">
        <v>45262</v>
      </c>
      <c r="B17718" s="63" t="s">
        <v>11446</v>
      </c>
      <c r="C17718" s="63" t="s">
        <v>10993</v>
      </c>
      <c r="D17718" s="791" t="s">
        <v>11874</v>
      </c>
      <c r="E17718" s="126">
        <v>5000</v>
      </c>
      <c r="F17718" s="126"/>
      <c r="G17718" s="126">
        <f t="shared" si="282"/>
        <v>-5000</v>
      </c>
      <c r="H17718" s="705" t="s">
        <v>11835</v>
      </c>
    </row>
    <row r="17719" spans="1:8" ht="15" x14ac:dyDescent="0.2">
      <c r="A17719" s="734">
        <v>45262</v>
      </c>
      <c r="B17719" s="63" t="s">
        <v>10908</v>
      </c>
      <c r="C17719" s="63" t="s">
        <v>10993</v>
      </c>
      <c r="D17719" s="791" t="s">
        <v>11277</v>
      </c>
      <c r="E17719" s="126">
        <v>1500</v>
      </c>
      <c r="F17719" s="126"/>
      <c r="G17719" s="126">
        <f t="shared" si="282"/>
        <v>-1500</v>
      </c>
      <c r="H17719" s="705" t="s">
        <v>11835</v>
      </c>
    </row>
    <row r="17720" spans="1:8" ht="15" x14ac:dyDescent="0.2">
      <c r="A17720" s="734">
        <v>45262</v>
      </c>
      <c r="B17720" s="63" t="s">
        <v>11446</v>
      </c>
      <c r="C17720" s="63" t="s">
        <v>10993</v>
      </c>
      <c r="D17720" s="791" t="s">
        <v>11837</v>
      </c>
      <c r="E17720" s="126">
        <v>11620</v>
      </c>
      <c r="F17720" s="126"/>
      <c r="G17720" s="126">
        <f t="shared" si="282"/>
        <v>-11620</v>
      </c>
      <c r="H17720" s="705" t="s">
        <v>11835</v>
      </c>
    </row>
    <row r="17721" spans="1:8" ht="15" x14ac:dyDescent="0.2">
      <c r="A17721" s="734">
        <v>45262</v>
      </c>
      <c r="B17721" s="63" t="s">
        <v>11635</v>
      </c>
      <c r="C17721" s="63" t="s">
        <v>7467</v>
      </c>
      <c r="D17721" s="791" t="s">
        <v>11838</v>
      </c>
      <c r="E17721" s="126">
        <v>1000000</v>
      </c>
      <c r="F17721" s="126"/>
      <c r="G17721" s="126">
        <f t="shared" si="282"/>
        <v>-1000000</v>
      </c>
      <c r="H17721" s="705" t="s">
        <v>11835</v>
      </c>
    </row>
    <row r="17722" spans="1:8" ht="15" x14ac:dyDescent="0.2">
      <c r="A17722" s="734">
        <v>45263</v>
      </c>
      <c r="B17722" s="63" t="s">
        <v>9986</v>
      </c>
      <c r="C17722" s="63" t="s">
        <v>6476</v>
      </c>
      <c r="D17722" s="791" t="s">
        <v>11868</v>
      </c>
      <c r="E17722" s="126">
        <v>100000</v>
      </c>
      <c r="F17722" s="126"/>
      <c r="G17722" s="126">
        <f t="shared" si="282"/>
        <v>-100000</v>
      </c>
      <c r="H17722" s="705" t="s">
        <v>11835</v>
      </c>
    </row>
    <row r="17723" spans="1:8" ht="15" x14ac:dyDescent="0.2">
      <c r="A17723" s="734">
        <v>45264</v>
      </c>
      <c r="B17723" s="63" t="s">
        <v>9986</v>
      </c>
      <c r="C17723" s="63" t="s">
        <v>6476</v>
      </c>
      <c r="D17723" s="791" t="s">
        <v>11868</v>
      </c>
      <c r="E17723" s="126">
        <v>30000</v>
      </c>
      <c r="F17723" s="126"/>
      <c r="G17723" s="126">
        <f t="shared" si="282"/>
        <v>-30000</v>
      </c>
      <c r="H17723" s="705" t="s">
        <v>11835</v>
      </c>
    </row>
    <row r="17724" spans="1:8" ht="15" x14ac:dyDescent="0.2">
      <c r="A17724" s="734">
        <v>45264</v>
      </c>
      <c r="B17724" s="63" t="s">
        <v>11635</v>
      </c>
      <c r="C17724" s="63" t="s">
        <v>7467</v>
      </c>
      <c r="D17724" s="791" t="s">
        <v>11174</v>
      </c>
      <c r="E17724" s="126">
        <v>600000</v>
      </c>
      <c r="F17724" s="126"/>
      <c r="G17724" s="126">
        <f t="shared" si="282"/>
        <v>-600000</v>
      </c>
      <c r="H17724" s="705" t="s">
        <v>11835</v>
      </c>
    </row>
    <row r="17725" spans="1:8" ht="15" customHeight="1" x14ac:dyDescent="0.2">
      <c r="A17725" s="734">
        <v>45264</v>
      </c>
      <c r="B17725" s="63" t="s">
        <v>11446</v>
      </c>
      <c r="C17725" s="63" t="s">
        <v>10993</v>
      </c>
      <c r="D17725" s="791" t="s">
        <v>11840</v>
      </c>
      <c r="E17725" s="126">
        <v>45000</v>
      </c>
      <c r="F17725" s="126"/>
      <c r="G17725" s="126">
        <f t="shared" si="282"/>
        <v>-45000</v>
      </c>
      <c r="H17725" s="705" t="s">
        <v>11835</v>
      </c>
    </row>
    <row r="17726" spans="1:8" ht="15" customHeight="1" x14ac:dyDescent="0.2">
      <c r="A17726" s="734">
        <v>45264</v>
      </c>
      <c r="B17726" s="63" t="s">
        <v>10908</v>
      </c>
      <c r="C17726" s="63" t="s">
        <v>5741</v>
      </c>
      <c r="D17726" s="791" t="s">
        <v>10337</v>
      </c>
      <c r="E17726" s="126">
        <v>300</v>
      </c>
      <c r="F17726" s="126"/>
      <c r="G17726" s="126">
        <f t="shared" si="282"/>
        <v>-300</v>
      </c>
      <c r="H17726" s="705" t="s">
        <v>11835</v>
      </c>
    </row>
    <row r="17727" spans="1:8" ht="15" customHeight="1" x14ac:dyDescent="0.2">
      <c r="A17727" s="734">
        <v>45264</v>
      </c>
      <c r="B17727" s="63" t="s">
        <v>11623</v>
      </c>
      <c r="C17727" s="63" t="s">
        <v>5741</v>
      </c>
      <c r="D17727" s="791" t="s">
        <v>370</v>
      </c>
      <c r="E17727" s="126">
        <v>5000</v>
      </c>
      <c r="F17727" s="126"/>
      <c r="G17727" s="126">
        <f t="shared" si="282"/>
        <v>-5000</v>
      </c>
      <c r="H17727" s="705" t="s">
        <v>11835</v>
      </c>
    </row>
    <row r="17728" spans="1:8" ht="15" customHeight="1" x14ac:dyDescent="0.2">
      <c r="A17728" s="734">
        <v>45264</v>
      </c>
      <c r="B17728" s="63" t="s">
        <v>103</v>
      </c>
      <c r="C17728" s="63" t="s">
        <v>103</v>
      </c>
      <c r="D17728" s="791" t="s">
        <v>11769</v>
      </c>
      <c r="E17728" s="126">
        <v>2000</v>
      </c>
      <c r="F17728" s="126"/>
      <c r="G17728" s="126">
        <f t="shared" si="282"/>
        <v>-2000</v>
      </c>
      <c r="H17728" s="705" t="s">
        <v>11835</v>
      </c>
    </row>
    <row r="17729" spans="1:8" ht="15" customHeight="1" x14ac:dyDescent="0.2">
      <c r="A17729" s="734">
        <v>45264</v>
      </c>
      <c r="B17729" s="63" t="s">
        <v>11635</v>
      </c>
      <c r="C17729" s="63" t="s">
        <v>5741</v>
      </c>
      <c r="D17729" s="791" t="s">
        <v>370</v>
      </c>
      <c r="E17729" s="126">
        <v>1700</v>
      </c>
      <c r="F17729" s="126"/>
      <c r="G17729" s="126">
        <f t="shared" si="282"/>
        <v>-1700</v>
      </c>
      <c r="H17729" s="705" t="s">
        <v>11835</v>
      </c>
    </row>
    <row r="17730" spans="1:8" ht="15" customHeight="1" x14ac:dyDescent="0.2">
      <c r="A17730" s="734">
        <v>45265</v>
      </c>
      <c r="B17730" s="63" t="s">
        <v>11635</v>
      </c>
      <c r="C17730" s="63" t="s">
        <v>11291</v>
      </c>
      <c r="D17730" s="791" t="s">
        <v>11838</v>
      </c>
      <c r="E17730" s="126">
        <v>100000</v>
      </c>
      <c r="F17730" s="126"/>
      <c r="G17730" s="126">
        <f t="shared" si="282"/>
        <v>-100000</v>
      </c>
      <c r="H17730" s="705" t="s">
        <v>11835</v>
      </c>
    </row>
    <row r="17731" spans="1:8" ht="15" customHeight="1" x14ac:dyDescent="0.2">
      <c r="A17731" s="734">
        <v>45265</v>
      </c>
      <c r="B17731" s="63" t="s">
        <v>11635</v>
      </c>
      <c r="C17731" s="63" t="s">
        <v>8372</v>
      </c>
      <c r="D17731" s="791" t="s">
        <v>11841</v>
      </c>
      <c r="E17731" s="126">
        <v>11000</v>
      </c>
      <c r="F17731" s="126"/>
      <c r="G17731" s="126">
        <f t="shared" si="282"/>
        <v>-11000</v>
      </c>
      <c r="H17731" s="705" t="s">
        <v>11835</v>
      </c>
    </row>
    <row r="17732" spans="1:8" ht="15" customHeight="1" x14ac:dyDescent="0.2">
      <c r="A17732" s="734">
        <v>45265</v>
      </c>
      <c r="B17732" s="63" t="s">
        <v>11625</v>
      </c>
      <c r="C17732" s="63" t="s">
        <v>11626</v>
      </c>
      <c r="D17732" s="791" t="s">
        <v>1157</v>
      </c>
      <c r="E17732" s="126">
        <v>30000</v>
      </c>
      <c r="F17732" s="126"/>
      <c r="G17732" s="126">
        <f t="shared" si="282"/>
        <v>-30000</v>
      </c>
      <c r="H17732" s="705" t="s">
        <v>11835</v>
      </c>
    </row>
    <row r="17733" spans="1:8" ht="15"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x14ac:dyDescent="0.2">
      <c r="A17734" s="734">
        <v>45265</v>
      </c>
      <c r="B17734" s="63" t="s">
        <v>103</v>
      </c>
      <c r="C17734" s="63" t="s">
        <v>103</v>
      </c>
      <c r="D17734" s="791" t="s">
        <v>11769</v>
      </c>
      <c r="E17734" s="126">
        <v>5000</v>
      </c>
      <c r="F17734" s="126"/>
      <c r="G17734" s="126">
        <f t="shared" si="283"/>
        <v>-5000</v>
      </c>
      <c r="H17734" s="705" t="s">
        <v>11835</v>
      </c>
    </row>
    <row r="17735" spans="1:8" ht="15" x14ac:dyDescent="0.2">
      <c r="A17735" s="734">
        <v>45265</v>
      </c>
      <c r="B17735" s="63" t="s">
        <v>11635</v>
      </c>
      <c r="C17735" s="63" t="s">
        <v>5410</v>
      </c>
      <c r="D17735" s="791" t="s">
        <v>11842</v>
      </c>
      <c r="E17735" s="126">
        <v>5000</v>
      </c>
      <c r="F17735" s="126"/>
      <c r="G17735" s="126">
        <f t="shared" si="283"/>
        <v>-5000</v>
      </c>
      <c r="H17735" s="705" t="s">
        <v>11835</v>
      </c>
    </row>
    <row r="17736" spans="1:8" ht="15" x14ac:dyDescent="0.2">
      <c r="A17736" s="734">
        <v>45265</v>
      </c>
      <c r="B17736" s="63" t="s">
        <v>11728</v>
      </c>
      <c r="C17736" s="63" t="s">
        <v>5741</v>
      </c>
      <c r="D17736" s="791" t="s">
        <v>10337</v>
      </c>
      <c r="E17736" s="126">
        <v>500</v>
      </c>
      <c r="F17736" s="126"/>
      <c r="G17736" s="126">
        <f t="shared" si="283"/>
        <v>-500</v>
      </c>
      <c r="H17736" s="705" t="s">
        <v>11835</v>
      </c>
    </row>
    <row r="17737" spans="1:8" ht="15" x14ac:dyDescent="0.2">
      <c r="A17737" s="734">
        <v>45265</v>
      </c>
      <c r="B17737" s="63" t="s">
        <v>11728</v>
      </c>
      <c r="C17737" s="566" t="s">
        <v>11552</v>
      </c>
      <c r="D17737" s="1055" t="s">
        <v>11862</v>
      </c>
      <c r="E17737" s="567">
        <v>27000</v>
      </c>
      <c r="F17737" s="126"/>
      <c r="G17737" s="126">
        <f t="shared" si="283"/>
        <v>-27000</v>
      </c>
      <c r="H17737" s="705" t="s">
        <v>11835</v>
      </c>
    </row>
    <row r="17738" spans="1:8" ht="15" x14ac:dyDescent="0.2">
      <c r="A17738" s="734">
        <v>45265</v>
      </c>
      <c r="B17738" s="63" t="s">
        <v>11446</v>
      </c>
      <c r="C17738" s="566" t="s">
        <v>11552</v>
      </c>
      <c r="D17738" s="1055" t="s">
        <v>11862</v>
      </c>
      <c r="E17738" s="567">
        <v>23000</v>
      </c>
      <c r="F17738" s="126"/>
      <c r="G17738" s="126">
        <f t="shared" si="283"/>
        <v>-23000</v>
      </c>
      <c r="H17738" s="705" t="s">
        <v>11835</v>
      </c>
    </row>
    <row r="17739" spans="1:8" ht="15" x14ac:dyDescent="0.2">
      <c r="A17739" s="734">
        <v>45265</v>
      </c>
      <c r="B17739" s="63" t="s">
        <v>11728</v>
      </c>
      <c r="C17739" s="566" t="s">
        <v>11552</v>
      </c>
      <c r="D17739" s="1055" t="s">
        <v>11862</v>
      </c>
      <c r="E17739" s="567">
        <v>82000</v>
      </c>
      <c r="F17739" s="126"/>
      <c r="G17739" s="126">
        <f t="shared" si="283"/>
        <v>-82000</v>
      </c>
      <c r="H17739" s="705" t="s">
        <v>11835</v>
      </c>
    </row>
    <row r="17740" spans="1:8" ht="15" x14ac:dyDescent="0.2">
      <c r="A17740" s="734">
        <v>45265</v>
      </c>
      <c r="B17740" s="63" t="s">
        <v>11511</v>
      </c>
      <c r="C17740" s="63" t="s">
        <v>10993</v>
      </c>
      <c r="D17740" s="791" t="s">
        <v>6486</v>
      </c>
      <c r="E17740" s="126">
        <v>15880</v>
      </c>
      <c r="F17740" s="126"/>
      <c r="G17740" s="126">
        <f t="shared" si="283"/>
        <v>-15880</v>
      </c>
      <c r="H17740" s="705" t="s">
        <v>11835</v>
      </c>
    </row>
    <row r="17741" spans="1:8" ht="15" x14ac:dyDescent="0.2">
      <c r="A17741" s="734">
        <v>45265</v>
      </c>
      <c r="B17741" s="63" t="s">
        <v>10576</v>
      </c>
      <c r="C17741" s="63" t="s">
        <v>10993</v>
      </c>
      <c r="D17741" s="791" t="s">
        <v>11843</v>
      </c>
      <c r="E17741" s="126">
        <v>13000</v>
      </c>
      <c r="F17741" s="126"/>
      <c r="G17741" s="126">
        <f t="shared" si="283"/>
        <v>-13000</v>
      </c>
      <c r="H17741" s="705" t="s">
        <v>11835</v>
      </c>
    </row>
    <row r="17742" spans="1:8" ht="15" x14ac:dyDescent="0.2">
      <c r="A17742" s="734">
        <v>45266</v>
      </c>
      <c r="B17742" s="63" t="s">
        <v>11617</v>
      </c>
      <c r="C17742" s="63" t="s">
        <v>11099</v>
      </c>
      <c r="D17742" s="791" t="s">
        <v>11869</v>
      </c>
      <c r="E17742" s="126">
        <v>100000</v>
      </c>
      <c r="F17742" s="126"/>
      <c r="G17742" s="126">
        <f t="shared" si="283"/>
        <v>-100000</v>
      </c>
      <c r="H17742" s="705" t="s">
        <v>11835</v>
      </c>
    </row>
    <row r="17743" spans="1:8" ht="15" x14ac:dyDescent="0.2">
      <c r="A17743" s="734">
        <v>45266</v>
      </c>
      <c r="B17743" s="63" t="s">
        <v>25</v>
      </c>
      <c r="C17743" s="63" t="s">
        <v>8150</v>
      </c>
      <c r="D17743" s="791" t="s">
        <v>6310</v>
      </c>
      <c r="E17743" s="126">
        <v>410</v>
      </c>
      <c r="F17743" s="126"/>
      <c r="G17743" s="126">
        <f t="shared" si="283"/>
        <v>-410</v>
      </c>
      <c r="H17743" s="705" t="s">
        <v>11835</v>
      </c>
    </row>
    <row r="17744" spans="1:8" ht="15" x14ac:dyDescent="0.2">
      <c r="A17744" s="734">
        <v>45266</v>
      </c>
      <c r="B17744" s="63" t="s">
        <v>103</v>
      </c>
      <c r="C17744" s="63" t="s">
        <v>8150</v>
      </c>
      <c r="D17744" s="791" t="s">
        <v>6310</v>
      </c>
      <c r="E17744" s="126">
        <v>190</v>
      </c>
      <c r="F17744" s="126"/>
      <c r="G17744" s="126">
        <f t="shared" si="283"/>
        <v>-190</v>
      </c>
      <c r="H17744" s="705" t="s">
        <v>11835</v>
      </c>
    </row>
    <row r="17745" spans="1:8" ht="15" x14ac:dyDescent="0.2">
      <c r="A17745" s="734">
        <v>45266</v>
      </c>
      <c r="B17745" s="63" t="s">
        <v>10232</v>
      </c>
      <c r="C17745" s="63" t="s">
        <v>5741</v>
      </c>
      <c r="D17745" s="791" t="s">
        <v>370</v>
      </c>
      <c r="E17745" s="126">
        <v>3800</v>
      </c>
      <c r="F17745" s="126"/>
      <c r="G17745" s="126">
        <f t="shared" si="283"/>
        <v>-3800</v>
      </c>
      <c r="H17745" s="705" t="s">
        <v>11835</v>
      </c>
    </row>
    <row r="17746" spans="1:8" ht="15" x14ac:dyDescent="0.2">
      <c r="A17746" s="734">
        <v>45266</v>
      </c>
      <c r="B17746" s="63" t="s">
        <v>11728</v>
      </c>
      <c r="C17746" s="63" t="s">
        <v>5741</v>
      </c>
      <c r="D17746" s="791" t="s">
        <v>370</v>
      </c>
      <c r="E17746" s="126">
        <v>4000</v>
      </c>
      <c r="F17746" s="126"/>
      <c r="G17746" s="126">
        <f t="shared" si="283"/>
        <v>-4000</v>
      </c>
      <c r="H17746" s="705" t="s">
        <v>11835</v>
      </c>
    </row>
    <row r="17747" spans="1:8" ht="15" x14ac:dyDescent="0.2">
      <c r="A17747" s="734">
        <v>45266</v>
      </c>
      <c r="B17747" s="63" t="s">
        <v>10908</v>
      </c>
      <c r="C17747" s="63" t="s">
        <v>10993</v>
      </c>
      <c r="D17747" s="791" t="s">
        <v>11844</v>
      </c>
      <c r="E17747" s="126">
        <v>4250</v>
      </c>
      <c r="F17747" s="126"/>
      <c r="G17747" s="126">
        <f t="shared" si="283"/>
        <v>-4250</v>
      </c>
      <c r="H17747" s="705" t="s">
        <v>11835</v>
      </c>
    </row>
    <row r="17748" spans="1:8" ht="15" x14ac:dyDescent="0.2">
      <c r="A17748" s="734">
        <v>45266</v>
      </c>
      <c r="B17748" s="63" t="s">
        <v>37</v>
      </c>
      <c r="C17748" s="63" t="s">
        <v>392</v>
      </c>
      <c r="D17748" s="791" t="s">
        <v>11602</v>
      </c>
      <c r="E17748" s="126">
        <v>3000</v>
      </c>
      <c r="F17748" s="126"/>
      <c r="G17748" s="126">
        <f t="shared" si="283"/>
        <v>-3000</v>
      </c>
      <c r="H17748" s="705" t="s">
        <v>11835</v>
      </c>
    </row>
    <row r="17749" spans="1:8" ht="15" x14ac:dyDescent="0.2">
      <c r="A17749" s="734">
        <v>45266</v>
      </c>
      <c r="B17749" s="63" t="s">
        <v>11728</v>
      </c>
      <c r="C17749" s="63" t="s">
        <v>10993</v>
      </c>
      <c r="D17749" s="791" t="s">
        <v>11268</v>
      </c>
      <c r="E17749" s="126">
        <v>3650</v>
      </c>
      <c r="F17749" s="126"/>
      <c r="G17749" s="126">
        <f t="shared" si="283"/>
        <v>-3650</v>
      </c>
      <c r="H17749" s="705" t="s">
        <v>11835</v>
      </c>
    </row>
    <row r="17750" spans="1:8" ht="15" x14ac:dyDescent="0.2">
      <c r="A17750" s="734">
        <v>45266</v>
      </c>
      <c r="B17750" s="63" t="s">
        <v>11089</v>
      </c>
      <c r="C17750" s="63" t="s">
        <v>392</v>
      </c>
      <c r="D17750" s="791" t="s">
        <v>10060</v>
      </c>
      <c r="E17750" s="126">
        <v>1000</v>
      </c>
      <c r="F17750" s="126"/>
      <c r="G17750" s="126">
        <f t="shared" si="283"/>
        <v>-1000</v>
      </c>
      <c r="H17750" s="705" t="s">
        <v>11835</v>
      </c>
    </row>
    <row r="17751" spans="1:8" ht="15" x14ac:dyDescent="0.2">
      <c r="A17751" s="734">
        <v>45266</v>
      </c>
      <c r="B17751" s="63" t="s">
        <v>103</v>
      </c>
      <c r="C17751" s="63" t="s">
        <v>103</v>
      </c>
      <c r="D17751" s="791" t="s">
        <v>11769</v>
      </c>
      <c r="E17751" s="126">
        <v>3000</v>
      </c>
      <c r="F17751" s="126"/>
      <c r="G17751" s="126">
        <f t="shared" si="283"/>
        <v>-3000</v>
      </c>
      <c r="H17751" s="705" t="s">
        <v>11835</v>
      </c>
    </row>
    <row r="17752" spans="1:8" ht="15" x14ac:dyDescent="0.2">
      <c r="A17752" s="734">
        <v>45267</v>
      </c>
      <c r="B17752" s="63" t="s">
        <v>9986</v>
      </c>
      <c r="C17752" s="63" t="s">
        <v>10993</v>
      </c>
      <c r="D17752" s="791" t="s">
        <v>4450</v>
      </c>
      <c r="E17752" s="126">
        <v>96605</v>
      </c>
      <c r="F17752" s="126"/>
      <c r="G17752" s="126">
        <f t="shared" si="283"/>
        <v>-96605</v>
      </c>
      <c r="H17752" s="705" t="s">
        <v>11835</v>
      </c>
    </row>
    <row r="17753" spans="1:8" ht="15" x14ac:dyDescent="0.2">
      <c r="A17753" s="734">
        <v>45267</v>
      </c>
      <c r="B17753" s="63" t="s">
        <v>11089</v>
      </c>
      <c r="C17753" s="63" t="s">
        <v>10993</v>
      </c>
      <c r="D17753" s="791" t="s">
        <v>11855</v>
      </c>
      <c r="E17753" s="126">
        <v>8000</v>
      </c>
      <c r="F17753" s="126"/>
      <c r="G17753" s="126">
        <f t="shared" si="283"/>
        <v>-8000</v>
      </c>
      <c r="H17753" s="705" t="s">
        <v>11835</v>
      </c>
    </row>
    <row r="17754" spans="1:8" ht="15" x14ac:dyDescent="0.2">
      <c r="A17754" s="734">
        <v>45267</v>
      </c>
      <c r="B17754" s="63" t="s">
        <v>11728</v>
      </c>
      <c r="C17754" s="63" t="s">
        <v>10993</v>
      </c>
      <c r="D17754" s="791" t="s">
        <v>11856</v>
      </c>
      <c r="E17754" s="126">
        <v>28000</v>
      </c>
      <c r="F17754" s="126"/>
      <c r="G17754" s="126">
        <f t="shared" si="283"/>
        <v>-28000</v>
      </c>
      <c r="H17754" s="705" t="s">
        <v>11835</v>
      </c>
    </row>
    <row r="17755" spans="1:8" ht="15" x14ac:dyDescent="0.2">
      <c r="A17755" s="734">
        <v>45267</v>
      </c>
      <c r="B17755" s="63" t="s">
        <v>10908</v>
      </c>
      <c r="C17755" s="63" t="s">
        <v>10993</v>
      </c>
      <c r="D17755" s="791" t="s">
        <v>10824</v>
      </c>
      <c r="E17755" s="126">
        <v>8500</v>
      </c>
      <c r="F17755" s="126"/>
      <c r="G17755" s="126">
        <f t="shared" si="283"/>
        <v>-8500</v>
      </c>
      <c r="H17755" s="705" t="s">
        <v>11835</v>
      </c>
    </row>
    <row r="17756" spans="1:8" ht="15" x14ac:dyDescent="0.2">
      <c r="A17756" s="734">
        <v>45267</v>
      </c>
      <c r="B17756" s="63" t="s">
        <v>11728</v>
      </c>
      <c r="C17756" s="63" t="s">
        <v>5741</v>
      </c>
      <c r="D17756" s="791" t="s">
        <v>370</v>
      </c>
      <c r="E17756" s="126">
        <v>950</v>
      </c>
      <c r="F17756" s="126"/>
      <c r="G17756" s="126">
        <f t="shared" si="283"/>
        <v>-950</v>
      </c>
      <c r="H17756" s="705" t="s">
        <v>11835</v>
      </c>
    </row>
    <row r="17757" spans="1:8" ht="15" x14ac:dyDescent="0.2">
      <c r="A17757" s="734">
        <v>45267</v>
      </c>
      <c r="B17757" s="63" t="s">
        <v>11728</v>
      </c>
      <c r="C17757" s="63" t="s">
        <v>10993</v>
      </c>
      <c r="D17757" s="791" t="s">
        <v>1617</v>
      </c>
      <c r="E17757" s="126">
        <v>540</v>
      </c>
      <c r="F17757" s="126"/>
      <c r="G17757" s="126">
        <f t="shared" si="283"/>
        <v>-540</v>
      </c>
      <c r="H17757" s="705" t="s">
        <v>11835</v>
      </c>
    </row>
    <row r="17758" spans="1:8" ht="15" x14ac:dyDescent="0.2">
      <c r="A17758" s="734">
        <v>45267</v>
      </c>
      <c r="B17758" s="63" t="s">
        <v>103</v>
      </c>
      <c r="C17758" s="63" t="s">
        <v>103</v>
      </c>
      <c r="D17758" s="791" t="s">
        <v>11769</v>
      </c>
      <c r="E17758" s="126">
        <v>4000</v>
      </c>
      <c r="F17758" s="126"/>
      <c r="G17758" s="126">
        <f t="shared" si="283"/>
        <v>-4000</v>
      </c>
      <c r="H17758" s="705" t="s">
        <v>11835</v>
      </c>
    </row>
    <row r="17759" spans="1:8" ht="15" x14ac:dyDescent="0.2">
      <c r="A17759" s="734">
        <v>45267</v>
      </c>
      <c r="B17759" s="63" t="s">
        <v>103</v>
      </c>
      <c r="C17759" s="63" t="s">
        <v>103</v>
      </c>
      <c r="D17759" s="791" t="s">
        <v>11857</v>
      </c>
      <c r="E17759" s="126">
        <v>800</v>
      </c>
      <c r="F17759" s="126"/>
      <c r="G17759" s="126">
        <f t="shared" si="283"/>
        <v>-800</v>
      </c>
      <c r="H17759" s="705" t="s">
        <v>11835</v>
      </c>
    </row>
    <row r="17760" spans="1:8" ht="15" x14ac:dyDescent="0.2">
      <c r="A17760" s="734">
        <v>45268</v>
      </c>
      <c r="B17760" s="63" t="s">
        <v>10908</v>
      </c>
      <c r="C17760" s="63" t="s">
        <v>10993</v>
      </c>
      <c r="D17760" s="791" t="s">
        <v>11858</v>
      </c>
      <c r="E17760" s="126">
        <v>1200</v>
      </c>
      <c r="F17760" s="126"/>
      <c r="G17760" s="126">
        <f t="shared" si="283"/>
        <v>-1200</v>
      </c>
      <c r="H17760" s="705" t="s">
        <v>11835</v>
      </c>
    </row>
    <row r="17761" spans="1:8" ht="15" x14ac:dyDescent="0.2">
      <c r="A17761" s="734">
        <v>45268</v>
      </c>
      <c r="B17761" s="63" t="s">
        <v>10908</v>
      </c>
      <c r="C17761" s="63" t="s">
        <v>5741</v>
      </c>
      <c r="D17761" s="791" t="s">
        <v>370</v>
      </c>
      <c r="E17761" s="126">
        <v>500</v>
      </c>
      <c r="F17761" s="126"/>
      <c r="G17761" s="126">
        <f t="shared" si="283"/>
        <v>-500</v>
      </c>
      <c r="H17761" s="705" t="s">
        <v>11835</v>
      </c>
    </row>
    <row r="17762" spans="1:8" ht="15" x14ac:dyDescent="0.2">
      <c r="A17762" s="734">
        <v>45268</v>
      </c>
      <c r="B17762" s="63" t="s">
        <v>10908</v>
      </c>
      <c r="C17762" s="63" t="s">
        <v>5741</v>
      </c>
      <c r="D17762" s="791" t="s">
        <v>11859</v>
      </c>
      <c r="E17762" s="126">
        <v>1000</v>
      </c>
      <c r="F17762" s="126"/>
      <c r="G17762" s="126">
        <f t="shared" si="283"/>
        <v>-1000</v>
      </c>
      <c r="H17762" s="705" t="s">
        <v>11835</v>
      </c>
    </row>
    <row r="17763" spans="1:8" ht="15" x14ac:dyDescent="0.2">
      <c r="A17763" s="734">
        <v>45268</v>
      </c>
      <c r="B17763" s="63" t="s">
        <v>11617</v>
      </c>
      <c r="C17763" s="670" t="s">
        <v>10993</v>
      </c>
      <c r="D17763" s="912" t="s">
        <v>11860</v>
      </c>
      <c r="E17763" s="672">
        <v>114500</v>
      </c>
      <c r="F17763" s="126"/>
      <c r="G17763" s="126">
        <f t="shared" si="283"/>
        <v>-114500</v>
      </c>
      <c r="H17763" s="705" t="s">
        <v>11835</v>
      </c>
    </row>
    <row r="17764" spans="1:8" ht="15" x14ac:dyDescent="0.2">
      <c r="A17764" s="734">
        <v>45268</v>
      </c>
      <c r="B17764" s="63" t="s">
        <v>11635</v>
      </c>
      <c r="C17764" s="670" t="s">
        <v>10993</v>
      </c>
      <c r="D17764" s="912" t="s">
        <v>11860</v>
      </c>
      <c r="E17764" s="672">
        <v>9000</v>
      </c>
      <c r="F17764" s="126"/>
      <c r="G17764" s="126">
        <f t="shared" si="283"/>
        <v>-9000</v>
      </c>
      <c r="H17764" s="705" t="s">
        <v>11835</v>
      </c>
    </row>
    <row r="17765" spans="1:8" ht="15" x14ac:dyDescent="0.2">
      <c r="A17765" s="734">
        <v>45268</v>
      </c>
      <c r="B17765" s="63" t="s">
        <v>10908</v>
      </c>
      <c r="C17765" s="670" t="s">
        <v>10993</v>
      </c>
      <c r="D17765" s="912" t="s">
        <v>11860</v>
      </c>
      <c r="E17765" s="672">
        <v>41500</v>
      </c>
      <c r="F17765" s="126"/>
      <c r="G17765" s="126">
        <f t="shared" si="283"/>
        <v>-41500</v>
      </c>
      <c r="H17765" s="705" t="s">
        <v>11835</v>
      </c>
    </row>
    <row r="17766" spans="1:8" ht="24" x14ac:dyDescent="0.2">
      <c r="A17766" s="734">
        <v>45268</v>
      </c>
      <c r="B17766" s="63" t="s">
        <v>11635</v>
      </c>
      <c r="C17766" s="566" t="s">
        <v>10993</v>
      </c>
      <c r="D17766" s="875" t="s">
        <v>11861</v>
      </c>
      <c r="E17766" s="567">
        <v>28700</v>
      </c>
      <c r="F17766" s="126"/>
      <c r="G17766" s="126">
        <f t="shared" si="283"/>
        <v>-28700</v>
      </c>
      <c r="H17766" s="705" t="s">
        <v>11835</v>
      </c>
    </row>
    <row r="17767" spans="1:8" ht="24" x14ac:dyDescent="0.2">
      <c r="A17767" s="734">
        <v>45268</v>
      </c>
      <c r="B17767" s="63" t="s">
        <v>10908</v>
      </c>
      <c r="C17767" s="566" t="s">
        <v>10993</v>
      </c>
      <c r="D17767" s="875" t="s">
        <v>11861</v>
      </c>
      <c r="E17767" s="567">
        <v>28500</v>
      </c>
      <c r="F17767" s="126"/>
      <c r="G17767" s="126">
        <f t="shared" si="283"/>
        <v>-28500</v>
      </c>
      <c r="H17767" s="705" t="s">
        <v>11835</v>
      </c>
    </row>
    <row r="17768" spans="1:8" ht="24" x14ac:dyDescent="0.2">
      <c r="A17768" s="734">
        <v>45268</v>
      </c>
      <c r="B17768" s="63" t="s">
        <v>11446</v>
      </c>
      <c r="C17768" s="566" t="s">
        <v>10993</v>
      </c>
      <c r="D17768" s="875" t="s">
        <v>11861</v>
      </c>
      <c r="E17768" s="567">
        <v>28500</v>
      </c>
      <c r="F17768" s="126"/>
      <c r="G17768" s="126">
        <f t="shared" si="283"/>
        <v>-28500</v>
      </c>
      <c r="H17768" s="705" t="s">
        <v>11835</v>
      </c>
    </row>
    <row r="17769" spans="1:8" ht="24" x14ac:dyDescent="0.2">
      <c r="A17769" s="734">
        <v>45268</v>
      </c>
      <c r="B17769" s="63" t="s">
        <v>11635</v>
      </c>
      <c r="C17769" s="566" t="s">
        <v>10993</v>
      </c>
      <c r="D17769" s="875" t="s">
        <v>11861</v>
      </c>
      <c r="E17769" s="567">
        <v>27000</v>
      </c>
      <c r="F17769" s="126"/>
      <c r="G17769" s="126">
        <f t="shared" si="283"/>
        <v>-27000</v>
      </c>
      <c r="H17769" s="705" t="s">
        <v>11835</v>
      </c>
    </row>
    <row r="17770" spans="1:8" ht="15" x14ac:dyDescent="0.2">
      <c r="A17770" s="734">
        <v>45268</v>
      </c>
      <c r="B17770" s="63" t="s">
        <v>11446</v>
      </c>
      <c r="C17770" s="63" t="s">
        <v>11455</v>
      </c>
      <c r="D17770" s="791" t="s">
        <v>11864</v>
      </c>
      <c r="E17770" s="126">
        <v>61500</v>
      </c>
      <c r="F17770" s="126"/>
      <c r="G17770" s="126">
        <f t="shared" si="283"/>
        <v>-61500</v>
      </c>
      <c r="H17770" s="705" t="s">
        <v>11835</v>
      </c>
    </row>
    <row r="17771" spans="1:8" ht="15" x14ac:dyDescent="0.2">
      <c r="A17771" s="734">
        <v>45268</v>
      </c>
      <c r="B17771" s="63" t="s">
        <v>11135</v>
      </c>
      <c r="C17771" s="63" t="s">
        <v>10768</v>
      </c>
      <c r="D17771" s="791" t="s">
        <v>11863</v>
      </c>
      <c r="E17771" s="126">
        <v>340000</v>
      </c>
      <c r="F17771" s="126"/>
      <c r="G17771" s="126">
        <f t="shared" si="283"/>
        <v>-340000</v>
      </c>
      <c r="H17771" s="705" t="s">
        <v>11835</v>
      </c>
    </row>
    <row r="17772" spans="1:8" ht="15" x14ac:dyDescent="0.2">
      <c r="A17772" s="734">
        <v>45268</v>
      </c>
      <c r="B17772" s="63" t="s">
        <v>10908</v>
      </c>
      <c r="C17772" s="63" t="s">
        <v>10993</v>
      </c>
      <c r="D17772" s="791" t="s">
        <v>11870</v>
      </c>
      <c r="E17772" s="126">
        <v>11750</v>
      </c>
      <c r="F17772" s="126"/>
      <c r="G17772" s="126">
        <f t="shared" si="283"/>
        <v>-11750</v>
      </c>
      <c r="H17772" s="705" t="s">
        <v>11835</v>
      </c>
    </row>
    <row r="17773" spans="1:8" ht="15" x14ac:dyDescent="0.2">
      <c r="A17773" s="734">
        <v>45268</v>
      </c>
      <c r="B17773" s="63" t="s">
        <v>10908</v>
      </c>
      <c r="C17773" s="63" t="s">
        <v>10993</v>
      </c>
      <c r="D17773" s="791" t="s">
        <v>11871</v>
      </c>
      <c r="E17773" s="126">
        <v>5000</v>
      </c>
      <c r="F17773" s="126"/>
      <c r="G17773" s="126">
        <f t="shared" si="283"/>
        <v>-5000</v>
      </c>
      <c r="H17773" s="705" t="s">
        <v>11835</v>
      </c>
    </row>
    <row r="17774" spans="1:8" ht="15" x14ac:dyDescent="0.2">
      <c r="A17774" s="734">
        <v>45268</v>
      </c>
      <c r="B17774" s="63" t="s">
        <v>10908</v>
      </c>
      <c r="C17774" s="63" t="s">
        <v>10993</v>
      </c>
      <c r="D17774" s="791" t="s">
        <v>11872</v>
      </c>
      <c r="E17774" s="126">
        <v>2700</v>
      </c>
      <c r="F17774" s="126"/>
      <c r="G17774" s="126">
        <f t="shared" si="283"/>
        <v>-2700</v>
      </c>
      <c r="H17774" s="705" t="s">
        <v>11835</v>
      </c>
    </row>
    <row r="17775" spans="1:8" ht="15" x14ac:dyDescent="0.2">
      <c r="A17775" s="734">
        <v>45268</v>
      </c>
      <c r="B17775" s="63" t="s">
        <v>10908</v>
      </c>
      <c r="C17775" s="63" t="s">
        <v>5741</v>
      </c>
      <c r="D17775" s="791" t="s">
        <v>370</v>
      </c>
      <c r="E17775" s="126">
        <v>4000</v>
      </c>
      <c r="F17775" s="126"/>
      <c r="G17775" s="126">
        <f t="shared" si="283"/>
        <v>-4000</v>
      </c>
      <c r="H17775" s="705" t="s">
        <v>11835</v>
      </c>
    </row>
    <row r="17776" spans="1:8" ht="15" x14ac:dyDescent="0.2">
      <c r="A17776" s="734">
        <v>45268</v>
      </c>
      <c r="B17776" s="63" t="s">
        <v>103</v>
      </c>
      <c r="C17776" s="63" t="s">
        <v>103</v>
      </c>
      <c r="D17776" s="791" t="s">
        <v>11769</v>
      </c>
      <c r="E17776" s="126">
        <v>2000</v>
      </c>
      <c r="F17776" s="126"/>
      <c r="G17776" s="126">
        <f t="shared" si="283"/>
        <v>-2000</v>
      </c>
      <c r="H17776" s="705" t="s">
        <v>11835</v>
      </c>
    </row>
    <row r="17777" spans="1:8" ht="36" x14ac:dyDescent="0.2">
      <c r="A17777" s="734">
        <v>45268</v>
      </c>
      <c r="B17777" s="63" t="s">
        <v>10908</v>
      </c>
      <c r="C17777" s="63" t="s">
        <v>9764</v>
      </c>
      <c r="D17777" s="183" t="s">
        <v>11875</v>
      </c>
      <c r="E17777" s="126">
        <v>53300</v>
      </c>
      <c r="F17777" s="126"/>
      <c r="G17777" s="126">
        <f t="shared" si="283"/>
        <v>-53300</v>
      </c>
      <c r="H17777" s="705" t="s">
        <v>11835</v>
      </c>
    </row>
    <row r="17778" spans="1:8" ht="15" x14ac:dyDescent="0.2">
      <c r="A17778" s="734">
        <v>45268</v>
      </c>
      <c r="B17778" s="63" t="s">
        <v>10908</v>
      </c>
      <c r="C17778" s="63" t="s">
        <v>10993</v>
      </c>
      <c r="D17778" s="183" t="s">
        <v>7376</v>
      </c>
      <c r="E17778" s="126">
        <v>2460</v>
      </c>
      <c r="F17778" s="126"/>
      <c r="G17778" s="126">
        <f t="shared" si="283"/>
        <v>-2460</v>
      </c>
      <c r="H17778" s="705" t="s">
        <v>11835</v>
      </c>
    </row>
    <row r="17779" spans="1:8" ht="15" x14ac:dyDescent="0.2">
      <c r="A17779" s="734">
        <v>45268</v>
      </c>
      <c r="B17779" s="63" t="s">
        <v>11511</v>
      </c>
      <c r="C17779" s="63" t="s">
        <v>10993</v>
      </c>
      <c r="D17779" s="183" t="s">
        <v>11877</v>
      </c>
      <c r="E17779" s="126">
        <v>14860</v>
      </c>
      <c r="F17779" s="126"/>
      <c r="G17779" s="126">
        <f t="shared" si="283"/>
        <v>-14860</v>
      </c>
      <c r="H17779" s="705" t="s">
        <v>11835</v>
      </c>
    </row>
    <row r="17780" spans="1:8" ht="15" x14ac:dyDescent="0.2">
      <c r="A17780" s="734">
        <v>45268</v>
      </c>
      <c r="B17780" s="63" t="s">
        <v>11728</v>
      </c>
      <c r="C17780" s="63" t="s">
        <v>5741</v>
      </c>
      <c r="D17780" s="183" t="s">
        <v>11878</v>
      </c>
      <c r="E17780" s="126">
        <v>3600</v>
      </c>
      <c r="F17780" s="126"/>
      <c r="G17780" s="126">
        <f t="shared" si="283"/>
        <v>-3600</v>
      </c>
      <c r="H17780" s="705" t="s">
        <v>11835</v>
      </c>
    </row>
    <row r="17781" spans="1:8" ht="15" x14ac:dyDescent="0.2">
      <c r="A17781" s="734">
        <v>45271</v>
      </c>
      <c r="B17781" s="63" t="s">
        <v>9986</v>
      </c>
      <c r="C17781" s="63" t="s">
        <v>392</v>
      </c>
      <c r="D17781" s="183" t="s">
        <v>11882</v>
      </c>
      <c r="E17781" s="126">
        <v>1000</v>
      </c>
      <c r="F17781" s="126"/>
      <c r="G17781" s="126">
        <f t="shared" si="283"/>
        <v>-1000</v>
      </c>
      <c r="H17781" s="705" t="s">
        <v>11835</v>
      </c>
    </row>
    <row r="17782" spans="1:8" ht="15" x14ac:dyDescent="0.2">
      <c r="A17782" s="734">
        <v>45271</v>
      </c>
      <c r="B17782" s="63" t="s">
        <v>37</v>
      </c>
      <c r="C17782" s="63" t="s">
        <v>5741</v>
      </c>
      <c r="D17782" s="183" t="s">
        <v>10337</v>
      </c>
      <c r="E17782" s="126">
        <v>550</v>
      </c>
      <c r="F17782" s="126"/>
      <c r="G17782" s="126">
        <f t="shared" si="283"/>
        <v>-550</v>
      </c>
      <c r="H17782" s="705" t="s">
        <v>11835</v>
      </c>
    </row>
    <row r="17783" spans="1:8" ht="15" x14ac:dyDescent="0.2">
      <c r="A17783" s="734">
        <v>45271</v>
      </c>
      <c r="B17783" s="63" t="s">
        <v>11446</v>
      </c>
      <c r="C17783" s="63" t="s">
        <v>11884</v>
      </c>
      <c r="D17783" s="183" t="s">
        <v>8201</v>
      </c>
      <c r="E17783" s="126">
        <v>9300</v>
      </c>
      <c r="F17783" s="126"/>
      <c r="G17783" s="126">
        <f t="shared" si="283"/>
        <v>-9300</v>
      </c>
      <c r="H17783" s="705" t="s">
        <v>11835</v>
      </c>
    </row>
    <row r="17784" spans="1:8" ht="15" x14ac:dyDescent="0.2">
      <c r="A17784" s="734">
        <v>45271</v>
      </c>
      <c r="B17784" s="63" t="s">
        <v>11446</v>
      </c>
      <c r="C17784" s="63" t="s">
        <v>11725</v>
      </c>
      <c r="D17784" s="183" t="s">
        <v>11885</v>
      </c>
      <c r="E17784" s="126">
        <v>24000</v>
      </c>
      <c r="F17784" s="126"/>
      <c r="G17784" s="126">
        <f t="shared" si="283"/>
        <v>-24000</v>
      </c>
      <c r="H17784" s="705" t="s">
        <v>11835</v>
      </c>
    </row>
    <row r="17785" spans="1:8" ht="15" x14ac:dyDescent="0.2">
      <c r="A17785" s="734">
        <v>45271</v>
      </c>
      <c r="B17785" s="63" t="s">
        <v>103</v>
      </c>
      <c r="C17785" s="63" t="s">
        <v>1495</v>
      </c>
      <c r="D17785" s="183" t="s">
        <v>11886</v>
      </c>
      <c r="E17785" s="126">
        <v>2200</v>
      </c>
      <c r="F17785" s="126"/>
      <c r="G17785" s="126">
        <f t="shared" si="283"/>
        <v>-2200</v>
      </c>
      <c r="H17785" s="705" t="s">
        <v>11835</v>
      </c>
    </row>
    <row r="17786" spans="1:8" ht="15" x14ac:dyDescent="0.2">
      <c r="A17786" s="734">
        <v>45271</v>
      </c>
      <c r="B17786" s="41" t="s">
        <v>10151</v>
      </c>
      <c r="C17786" s="63" t="s">
        <v>794</v>
      </c>
      <c r="D17786" s="183" t="s">
        <v>11883</v>
      </c>
      <c r="E17786" s="126">
        <v>45750</v>
      </c>
      <c r="F17786" s="126"/>
      <c r="G17786" s="126">
        <f t="shared" si="283"/>
        <v>-45750</v>
      </c>
      <c r="H17786" s="705" t="s">
        <v>11835</v>
      </c>
    </row>
    <row r="17787" spans="1:8" ht="15" x14ac:dyDescent="0.2">
      <c r="A17787" s="734">
        <v>45271</v>
      </c>
      <c r="B17787" s="63" t="s">
        <v>103</v>
      </c>
      <c r="C17787" s="63" t="s">
        <v>392</v>
      </c>
      <c r="D17787" s="183" t="s">
        <v>11887</v>
      </c>
      <c r="E17787" s="126">
        <v>880</v>
      </c>
      <c r="F17787" s="126"/>
      <c r="G17787" s="126">
        <f t="shared" si="283"/>
        <v>-880</v>
      </c>
      <c r="H17787" s="705" t="s">
        <v>11835</v>
      </c>
    </row>
    <row r="17788" spans="1:8" ht="15" x14ac:dyDescent="0.2">
      <c r="A17788" s="734">
        <v>45271</v>
      </c>
      <c r="B17788" s="63" t="s">
        <v>103</v>
      </c>
      <c r="C17788" s="63" t="s">
        <v>103</v>
      </c>
      <c r="D17788" s="183" t="s">
        <v>11769</v>
      </c>
      <c r="E17788" s="126">
        <v>4000</v>
      </c>
      <c r="F17788" s="126"/>
      <c r="G17788" s="126">
        <f t="shared" si="283"/>
        <v>-4000</v>
      </c>
      <c r="H17788" s="705" t="s">
        <v>11835</v>
      </c>
    </row>
    <row r="17789" spans="1:8" ht="15" x14ac:dyDescent="0.2">
      <c r="A17789" s="734">
        <v>45271</v>
      </c>
      <c r="B17789" s="63" t="s">
        <v>10232</v>
      </c>
      <c r="C17789" s="63" t="s">
        <v>5741</v>
      </c>
      <c r="D17789" s="183" t="s">
        <v>370</v>
      </c>
      <c r="E17789" s="126">
        <v>2000</v>
      </c>
      <c r="F17789" s="126"/>
      <c r="G17789" s="126">
        <f t="shared" si="283"/>
        <v>-2000</v>
      </c>
      <c r="H17789" s="705" t="s">
        <v>11835</v>
      </c>
    </row>
    <row r="17790" spans="1:8" ht="15" x14ac:dyDescent="0.2">
      <c r="A17790" s="734">
        <v>45271</v>
      </c>
      <c r="B17790" s="63" t="s">
        <v>3946</v>
      </c>
      <c r="C17790" s="1099" t="s">
        <v>794</v>
      </c>
      <c r="D17790" s="1102" t="s">
        <v>11888</v>
      </c>
      <c r="E17790" s="1101">
        <v>39300</v>
      </c>
      <c r="F17790" s="126"/>
      <c r="G17790" s="126">
        <f t="shared" si="283"/>
        <v>-39300</v>
      </c>
      <c r="H17790" s="705" t="s">
        <v>11835</v>
      </c>
    </row>
    <row r="17791" spans="1:8" ht="15" x14ac:dyDescent="0.2">
      <c r="A17791" s="734">
        <v>45271</v>
      </c>
      <c r="B17791" s="63" t="s">
        <v>11897</v>
      </c>
      <c r="C17791" s="1099" t="s">
        <v>794</v>
      </c>
      <c r="D17791" s="183" t="s">
        <v>12218</v>
      </c>
      <c r="E17791" s="126">
        <v>25000</v>
      </c>
      <c r="F17791" s="126"/>
      <c r="G17791" s="126">
        <f t="shared" ref="G17791:G17795" si="284">F17791-E17791</f>
        <v>-25000</v>
      </c>
      <c r="H17791" s="705" t="s">
        <v>11835</v>
      </c>
    </row>
    <row r="17792" spans="1:8" ht="15" x14ac:dyDescent="0.2">
      <c r="A17792" s="734">
        <v>45271</v>
      </c>
      <c r="B17792" s="63" t="s">
        <v>11089</v>
      </c>
      <c r="C17792" s="1099" t="s">
        <v>794</v>
      </c>
      <c r="D17792" s="183" t="s">
        <v>12218</v>
      </c>
      <c r="E17792" s="126">
        <v>25000</v>
      </c>
      <c r="F17792" s="126"/>
      <c r="G17792" s="126">
        <f t="shared" si="284"/>
        <v>-25000</v>
      </c>
      <c r="H17792" s="705" t="s">
        <v>11835</v>
      </c>
    </row>
    <row r="17793" spans="1:8" ht="15" x14ac:dyDescent="0.2">
      <c r="A17793" s="734">
        <v>45271</v>
      </c>
      <c r="B17793" s="63" t="s">
        <v>11635</v>
      </c>
      <c r="C17793" s="1099" t="s">
        <v>794</v>
      </c>
      <c r="D17793" s="183" t="s">
        <v>12219</v>
      </c>
      <c r="E17793" s="126">
        <v>25000</v>
      </c>
      <c r="F17793" s="126"/>
      <c r="G17793" s="126">
        <f t="shared" si="284"/>
        <v>-25000</v>
      </c>
      <c r="H17793" s="705" t="s">
        <v>11835</v>
      </c>
    </row>
    <row r="17794" spans="1:8" ht="15" x14ac:dyDescent="0.2">
      <c r="A17794" s="734">
        <v>45271</v>
      </c>
      <c r="B17794" s="63" t="s">
        <v>10232</v>
      </c>
      <c r="C17794" s="1099" t="s">
        <v>794</v>
      </c>
      <c r="D17794" s="183" t="s">
        <v>12219</v>
      </c>
      <c r="E17794" s="126">
        <v>25000</v>
      </c>
      <c r="F17794" s="126"/>
      <c r="G17794" s="126">
        <f t="shared" si="284"/>
        <v>-25000</v>
      </c>
      <c r="H17794" s="705" t="s">
        <v>11835</v>
      </c>
    </row>
    <row r="17795" spans="1:8" ht="15" x14ac:dyDescent="0.2">
      <c r="A17795" s="734">
        <v>45271</v>
      </c>
      <c r="B17795" s="63" t="s">
        <v>25</v>
      </c>
      <c r="C17795" s="1099" t="s">
        <v>794</v>
      </c>
      <c r="D17795" s="183" t="s">
        <v>12220</v>
      </c>
      <c r="E17795" s="126">
        <v>105000</v>
      </c>
      <c r="F17795" s="126"/>
      <c r="G17795" s="126">
        <f t="shared" si="284"/>
        <v>-105000</v>
      </c>
      <c r="H17795" s="705" t="s">
        <v>11835</v>
      </c>
    </row>
    <row r="17796" spans="1:8" ht="15" customHeight="1" x14ac:dyDescent="0.2">
      <c r="A17796" s="734">
        <v>45271</v>
      </c>
      <c r="B17796" s="1099" t="s">
        <v>37</v>
      </c>
      <c r="C17796" s="1099" t="s">
        <v>794</v>
      </c>
      <c r="D17796" s="1102" t="s">
        <v>11845</v>
      </c>
      <c r="E17796" s="1101">
        <v>142070</v>
      </c>
      <c r="F17796" s="126"/>
      <c r="G17796" s="126">
        <f t="shared" ref="G17796:G17818" si="285">F17796-E17796</f>
        <v>-142070</v>
      </c>
      <c r="H17796" s="705" t="s">
        <v>11835</v>
      </c>
    </row>
    <row r="17797" spans="1:8" ht="15" customHeight="1" x14ac:dyDescent="0.2">
      <c r="A17797" s="734">
        <v>45271</v>
      </c>
      <c r="B17797" s="1099" t="s">
        <v>3946</v>
      </c>
      <c r="C17797" s="1099" t="s">
        <v>794</v>
      </c>
      <c r="D17797" s="1102" t="s">
        <v>12105</v>
      </c>
      <c r="E17797" s="1101">
        <v>131700</v>
      </c>
      <c r="F17797" s="126"/>
      <c r="G17797" s="126">
        <f t="shared" si="285"/>
        <v>-131700</v>
      </c>
      <c r="H17797" s="705" t="s">
        <v>11835</v>
      </c>
    </row>
    <row r="17798" spans="1:8" ht="15" customHeight="1" x14ac:dyDescent="0.2">
      <c r="A17798" s="734">
        <v>45271</v>
      </c>
      <c r="B17798" s="1099" t="s">
        <v>10232</v>
      </c>
      <c r="C17798" s="1099" t="s">
        <v>794</v>
      </c>
      <c r="D17798" s="1102" t="s">
        <v>11624</v>
      </c>
      <c r="E17798" s="1101">
        <v>65000</v>
      </c>
      <c r="F17798" s="126"/>
      <c r="G17798" s="126">
        <f t="shared" si="285"/>
        <v>-65000</v>
      </c>
      <c r="H17798" s="705" t="s">
        <v>11835</v>
      </c>
    </row>
    <row r="17799" spans="1:8" ht="15" customHeight="1" x14ac:dyDescent="0.2">
      <c r="A17799" s="734">
        <v>45271</v>
      </c>
      <c r="B17799" s="1099" t="s">
        <v>103</v>
      </c>
      <c r="C17799" s="1099" t="s">
        <v>794</v>
      </c>
      <c r="D17799" s="1102" t="s">
        <v>10137</v>
      </c>
      <c r="E17799" s="1101">
        <v>241520</v>
      </c>
      <c r="F17799" s="126"/>
      <c r="G17799" s="126">
        <f t="shared" si="285"/>
        <v>-241520</v>
      </c>
      <c r="H17799" s="705" t="s">
        <v>11835</v>
      </c>
    </row>
    <row r="17800" spans="1:8" ht="15" customHeight="1" x14ac:dyDescent="0.2">
      <c r="A17800" s="734">
        <v>45271</v>
      </c>
      <c r="B17800" s="1099" t="s">
        <v>11089</v>
      </c>
      <c r="C17800" s="1099" t="s">
        <v>794</v>
      </c>
      <c r="D17800" s="1102" t="s">
        <v>12114</v>
      </c>
      <c r="E17800" s="1101">
        <v>37260</v>
      </c>
      <c r="F17800" s="126"/>
      <c r="G17800" s="126">
        <f t="shared" si="285"/>
        <v>-37260</v>
      </c>
      <c r="H17800" s="705" t="s">
        <v>11835</v>
      </c>
    </row>
    <row r="17801" spans="1:8" ht="15" customHeight="1" x14ac:dyDescent="0.2">
      <c r="A17801" s="734">
        <v>45271</v>
      </c>
      <c r="B17801" s="1099" t="s">
        <v>11089</v>
      </c>
      <c r="C17801" s="1099" t="s">
        <v>794</v>
      </c>
      <c r="D17801" s="1102" t="s">
        <v>11850</v>
      </c>
      <c r="E17801" s="1101">
        <v>43000</v>
      </c>
      <c r="F17801" s="126"/>
      <c r="G17801" s="126">
        <f t="shared" si="285"/>
        <v>-43000</v>
      </c>
      <c r="H17801" s="705" t="s">
        <v>11835</v>
      </c>
    </row>
    <row r="17802" spans="1:8" ht="15" customHeight="1" x14ac:dyDescent="0.2">
      <c r="A17802" s="734">
        <v>45271</v>
      </c>
      <c r="B17802" s="1099" t="s">
        <v>9986</v>
      </c>
      <c r="C17802" s="1099" t="s">
        <v>794</v>
      </c>
      <c r="D17802" s="1102" t="s">
        <v>12116</v>
      </c>
      <c r="E17802" s="1101">
        <v>24570</v>
      </c>
      <c r="F17802" s="126"/>
      <c r="G17802" s="126">
        <f t="shared" si="285"/>
        <v>-24570</v>
      </c>
      <c r="H17802" s="705" t="s">
        <v>11835</v>
      </c>
    </row>
    <row r="17803" spans="1:8" ht="15" customHeight="1" x14ac:dyDescent="0.2">
      <c r="A17803" s="734">
        <v>45271</v>
      </c>
      <c r="B17803" s="1099" t="s">
        <v>11635</v>
      </c>
      <c r="C17803" s="1099" t="s">
        <v>794</v>
      </c>
      <c r="D17803" s="1102" t="s">
        <v>10749</v>
      </c>
      <c r="E17803" s="1101">
        <v>98800</v>
      </c>
      <c r="F17803" s="126"/>
      <c r="G17803" s="126">
        <f t="shared" si="285"/>
        <v>-98800</v>
      </c>
      <c r="H17803" s="705" t="s">
        <v>11835</v>
      </c>
    </row>
    <row r="17804" spans="1:8" ht="15" x14ac:dyDescent="0.2">
      <c r="A17804" s="734">
        <v>45271</v>
      </c>
      <c r="B17804" s="1099" t="s">
        <v>9986</v>
      </c>
      <c r="C17804" s="1099" t="s">
        <v>794</v>
      </c>
      <c r="D17804" s="1102" t="s">
        <v>12120</v>
      </c>
      <c r="E17804" s="1101">
        <v>161680</v>
      </c>
      <c r="F17804" s="126"/>
      <c r="G17804" s="126">
        <f t="shared" si="285"/>
        <v>-161680</v>
      </c>
      <c r="H17804" s="705" t="s">
        <v>11835</v>
      </c>
    </row>
    <row r="17805" spans="1:8" ht="15" x14ac:dyDescent="0.2">
      <c r="A17805" s="734">
        <v>45271</v>
      </c>
      <c r="B17805" s="1099" t="s">
        <v>9356</v>
      </c>
      <c r="C17805" s="1099" t="s">
        <v>794</v>
      </c>
      <c r="D17805" s="1102" t="s">
        <v>12121</v>
      </c>
      <c r="E17805" s="1101">
        <v>54780</v>
      </c>
      <c r="F17805" s="126"/>
      <c r="G17805" s="126">
        <f t="shared" si="285"/>
        <v>-54780</v>
      </c>
      <c r="H17805" s="705" t="s">
        <v>11835</v>
      </c>
    </row>
    <row r="17806" spans="1:8" ht="15" x14ac:dyDescent="0.2">
      <c r="A17806" s="734">
        <v>45271</v>
      </c>
      <c r="B17806" s="1099" t="s">
        <v>11089</v>
      </c>
      <c r="C17806" s="1099" t="s">
        <v>794</v>
      </c>
      <c r="D17806" s="1102" t="s">
        <v>12122</v>
      </c>
      <c r="E17806" s="1101">
        <v>51850</v>
      </c>
      <c r="F17806" s="126"/>
      <c r="G17806" s="126">
        <f t="shared" si="285"/>
        <v>-51850</v>
      </c>
      <c r="H17806" s="705" t="s">
        <v>11835</v>
      </c>
    </row>
    <row r="17807" spans="1:8" ht="15" x14ac:dyDescent="0.2">
      <c r="A17807" s="734">
        <v>45271</v>
      </c>
      <c r="B17807" s="1099" t="s">
        <v>3946</v>
      </c>
      <c r="C17807" s="1099" t="s">
        <v>794</v>
      </c>
      <c r="D17807" s="1102" t="s">
        <v>12123</v>
      </c>
      <c r="E17807" s="1101">
        <v>28000</v>
      </c>
      <c r="F17807" s="126"/>
      <c r="G17807" s="126">
        <f t="shared" si="285"/>
        <v>-28000</v>
      </c>
      <c r="H17807" s="705" t="s">
        <v>11835</v>
      </c>
    </row>
    <row r="17808" spans="1:8" ht="15" x14ac:dyDescent="0.2">
      <c r="A17808" s="734">
        <v>45271</v>
      </c>
      <c r="B17808" s="1099" t="s">
        <v>11340</v>
      </c>
      <c r="C17808" s="1099" t="s">
        <v>794</v>
      </c>
      <c r="D17808" s="1102" t="s">
        <v>11854</v>
      </c>
      <c r="E17808" s="1101">
        <v>29580</v>
      </c>
      <c r="F17808" s="126"/>
      <c r="G17808" s="126">
        <f t="shared" si="285"/>
        <v>-29580</v>
      </c>
      <c r="H17808" s="705" t="s">
        <v>11835</v>
      </c>
    </row>
    <row r="17809" spans="1:8" ht="15" x14ac:dyDescent="0.2">
      <c r="A17809" s="734">
        <v>45271</v>
      </c>
      <c r="B17809" s="1099" t="s">
        <v>11089</v>
      </c>
      <c r="C17809" s="1099" t="s">
        <v>794</v>
      </c>
      <c r="D17809" s="1102" t="s">
        <v>11847</v>
      </c>
      <c r="E17809" s="1101">
        <v>36000</v>
      </c>
      <c r="F17809" s="126"/>
      <c r="G17809" s="126">
        <f t="shared" si="285"/>
        <v>-36000</v>
      </c>
      <c r="H17809" s="705" t="s">
        <v>11835</v>
      </c>
    </row>
    <row r="17810" spans="1:8" ht="15" x14ac:dyDescent="0.2">
      <c r="A17810" s="734">
        <v>45271</v>
      </c>
      <c r="B17810" s="1099" t="s">
        <v>3945</v>
      </c>
      <c r="C17810" s="1099" t="s">
        <v>794</v>
      </c>
      <c r="D17810" s="1102" t="s">
        <v>12170</v>
      </c>
      <c r="E17810" s="1101">
        <v>25000</v>
      </c>
      <c r="F17810" s="126"/>
      <c r="G17810" s="126">
        <f t="shared" si="285"/>
        <v>-25000</v>
      </c>
      <c r="H17810" s="705" t="s">
        <v>11835</v>
      </c>
    </row>
    <row r="17811" spans="1:8" ht="15" x14ac:dyDescent="0.2">
      <c r="A17811" s="734">
        <v>45271</v>
      </c>
      <c r="B17811" s="1099" t="s">
        <v>3945</v>
      </c>
      <c r="C17811" s="1099" t="s">
        <v>794</v>
      </c>
      <c r="D17811" s="1102" t="s">
        <v>12171</v>
      </c>
      <c r="E17811" s="1101">
        <v>25000</v>
      </c>
      <c r="F17811" s="126"/>
      <c r="G17811" s="126">
        <f t="shared" si="285"/>
        <v>-25000</v>
      </c>
      <c r="H17811" s="705" t="s">
        <v>11835</v>
      </c>
    </row>
    <row r="17812" spans="1:8" ht="15" x14ac:dyDescent="0.2">
      <c r="A17812" s="734">
        <v>45271</v>
      </c>
      <c r="B17812" s="1099" t="s">
        <v>3945</v>
      </c>
      <c r="C17812" s="1099" t="s">
        <v>794</v>
      </c>
      <c r="D17812" s="1102" t="s">
        <v>12172</v>
      </c>
      <c r="E17812" s="1101">
        <v>25000</v>
      </c>
      <c r="F17812" s="126"/>
      <c r="G17812" s="126">
        <f t="shared" si="285"/>
        <v>-25000</v>
      </c>
      <c r="H17812" s="705" t="s">
        <v>11835</v>
      </c>
    </row>
    <row r="17813" spans="1:8" ht="15" x14ac:dyDescent="0.2">
      <c r="A17813" s="734">
        <v>45271</v>
      </c>
      <c r="B17813" s="1099" t="s">
        <v>3945</v>
      </c>
      <c r="C17813" s="1099" t="s">
        <v>794</v>
      </c>
      <c r="D17813" s="1102" t="s">
        <v>12173</v>
      </c>
      <c r="E17813" s="1101">
        <v>25000</v>
      </c>
      <c r="F17813" s="126"/>
      <c r="G17813" s="126">
        <f t="shared" si="285"/>
        <v>-25000</v>
      </c>
      <c r="H17813" s="705" t="s">
        <v>11835</v>
      </c>
    </row>
    <row r="17814" spans="1:8" ht="15" x14ac:dyDescent="0.2">
      <c r="A17814" s="734">
        <v>45271</v>
      </c>
      <c r="B17814" s="1099" t="s">
        <v>11738</v>
      </c>
      <c r="C17814" s="1099" t="s">
        <v>794</v>
      </c>
      <c r="D17814" s="1102" t="s">
        <v>12161</v>
      </c>
      <c r="E17814" s="1101">
        <v>31410</v>
      </c>
      <c r="F17814" s="126"/>
      <c r="G17814" s="126">
        <f t="shared" si="285"/>
        <v>-31410</v>
      </c>
      <c r="H17814" s="705" t="s">
        <v>11835</v>
      </c>
    </row>
    <row r="17815" spans="1:8" ht="15" x14ac:dyDescent="0.2">
      <c r="A17815" s="734">
        <v>45271</v>
      </c>
      <c r="B17815" s="1099" t="s">
        <v>11635</v>
      </c>
      <c r="C17815" s="1099" t="s">
        <v>794</v>
      </c>
      <c r="D17815" s="1102" t="s">
        <v>11597</v>
      </c>
      <c r="E17815" s="1101">
        <v>42100</v>
      </c>
      <c r="F17815" s="126"/>
      <c r="G17815" s="126">
        <f t="shared" si="285"/>
        <v>-42100</v>
      </c>
      <c r="H17815" s="705" t="s">
        <v>11835</v>
      </c>
    </row>
    <row r="17816" spans="1:8" ht="15" x14ac:dyDescent="0.2">
      <c r="A17816" s="734">
        <v>45271</v>
      </c>
      <c r="B17816" s="1099" t="s">
        <v>3945</v>
      </c>
      <c r="C17816" s="1099" t="s">
        <v>794</v>
      </c>
      <c r="D17816" s="1102" t="s">
        <v>12176</v>
      </c>
      <c r="E17816" s="1101">
        <v>35050</v>
      </c>
      <c r="F17816" s="126"/>
      <c r="G17816" s="126">
        <f t="shared" si="285"/>
        <v>-35050</v>
      </c>
      <c r="H17816" s="705" t="s">
        <v>11835</v>
      </c>
    </row>
    <row r="17817" spans="1:8" ht="15" x14ac:dyDescent="0.2">
      <c r="A17817" s="734">
        <v>45271</v>
      </c>
      <c r="B17817" s="1099" t="s">
        <v>10908</v>
      </c>
      <c r="C17817" s="1099" t="s">
        <v>794</v>
      </c>
      <c r="D17817" s="1102" t="s">
        <v>12177</v>
      </c>
      <c r="E17817" s="1101">
        <v>48385</v>
      </c>
      <c r="F17817" s="126"/>
      <c r="G17817" s="126">
        <f t="shared" si="285"/>
        <v>-48385</v>
      </c>
      <c r="H17817" s="705" t="s">
        <v>11835</v>
      </c>
    </row>
    <row r="17818" spans="1:8" ht="15" x14ac:dyDescent="0.2">
      <c r="A17818" s="734">
        <v>45271</v>
      </c>
      <c r="B17818" s="1099" t="s">
        <v>11738</v>
      </c>
      <c r="C17818" s="1099" t="s">
        <v>794</v>
      </c>
      <c r="D17818" s="1102" t="s">
        <v>12188</v>
      </c>
      <c r="E17818" s="1101">
        <v>100000</v>
      </c>
      <c r="F17818" s="126"/>
      <c r="G17818" s="126">
        <f t="shared" si="285"/>
        <v>-100000</v>
      </c>
      <c r="H17818" s="705" t="s">
        <v>11835</v>
      </c>
    </row>
    <row r="17819" spans="1:8" ht="15" x14ac:dyDescent="0.2">
      <c r="A17819" s="734">
        <v>45271</v>
      </c>
      <c r="B17819" s="1099" t="s">
        <v>11738</v>
      </c>
      <c r="C17819" s="1099" t="s">
        <v>794</v>
      </c>
      <c r="D17819" s="1102" t="s">
        <v>12209</v>
      </c>
      <c r="E17819" s="1101">
        <v>42302.419354838712</v>
      </c>
      <c r="F17819" s="126"/>
      <c r="G17819" s="126">
        <f t="shared" ref="G17819:G17828" si="286">F17819-E17819</f>
        <v>-42302.419354838712</v>
      </c>
      <c r="H17819" s="705" t="s">
        <v>11835</v>
      </c>
    </row>
    <row r="17820" spans="1:8" ht="15" x14ac:dyDescent="0.2">
      <c r="A17820" s="734">
        <v>45271</v>
      </c>
      <c r="B17820" s="1099" t="s">
        <v>11738</v>
      </c>
      <c r="C17820" s="1099" t="s">
        <v>794</v>
      </c>
      <c r="D17820" s="1102" t="s">
        <v>12210</v>
      </c>
      <c r="E17820" s="1101">
        <v>57903.225806451621</v>
      </c>
      <c r="F17820" s="126"/>
      <c r="G17820" s="126">
        <f t="shared" si="286"/>
        <v>-57903.225806451621</v>
      </c>
      <c r="H17820" s="705" t="s">
        <v>11835</v>
      </c>
    </row>
    <row r="17821" spans="1:8" ht="15" x14ac:dyDescent="0.2">
      <c r="A17821" s="734">
        <v>45271</v>
      </c>
      <c r="B17821" s="1099" t="s">
        <v>11738</v>
      </c>
      <c r="C17821" s="1099" t="s">
        <v>794</v>
      </c>
      <c r="D17821" s="1102" t="s">
        <v>12211</v>
      </c>
      <c r="E17821" s="1101">
        <v>45725.806451612902</v>
      </c>
      <c r="F17821" s="126"/>
      <c r="G17821" s="126">
        <f t="shared" si="286"/>
        <v>-45725.806451612902</v>
      </c>
      <c r="H17821" s="705" t="s">
        <v>11835</v>
      </c>
    </row>
    <row r="17822" spans="1:8" ht="15" x14ac:dyDescent="0.2">
      <c r="A17822" s="734">
        <v>45271</v>
      </c>
      <c r="B17822" s="1099" t="s">
        <v>11738</v>
      </c>
      <c r="C17822" s="1099" t="s">
        <v>794</v>
      </c>
      <c r="D17822" s="1102" t="s">
        <v>12212</v>
      </c>
      <c r="E17822" s="1101">
        <v>33987.903225806447</v>
      </c>
      <c r="F17822" s="126"/>
      <c r="G17822" s="126">
        <f t="shared" si="286"/>
        <v>-33987.903225806447</v>
      </c>
      <c r="H17822" s="705" t="s">
        <v>11835</v>
      </c>
    </row>
    <row r="17823" spans="1:8" ht="15" x14ac:dyDescent="0.2">
      <c r="A17823" s="734">
        <v>45271</v>
      </c>
      <c r="B17823" s="1099" t="s">
        <v>11738</v>
      </c>
      <c r="C17823" s="1099" t="s">
        <v>794</v>
      </c>
      <c r="D17823" s="1102" t="s">
        <v>12213</v>
      </c>
      <c r="E17823" s="1101">
        <v>55604.838709677424</v>
      </c>
      <c r="F17823" s="126"/>
      <c r="G17823" s="126">
        <f t="shared" si="286"/>
        <v>-55604.838709677424</v>
      </c>
      <c r="H17823" s="705" t="s">
        <v>11835</v>
      </c>
    </row>
    <row r="17824" spans="1:8" ht="15" x14ac:dyDescent="0.2">
      <c r="A17824" s="734">
        <v>45271</v>
      </c>
      <c r="B17824" s="1099" t="s">
        <v>11738</v>
      </c>
      <c r="C17824" s="1099" t="s">
        <v>794</v>
      </c>
      <c r="D17824" s="1102" t="s">
        <v>12214</v>
      </c>
      <c r="E17824" s="1101">
        <v>30947.580645161292</v>
      </c>
      <c r="F17824" s="126"/>
      <c r="G17824" s="126">
        <f t="shared" si="286"/>
        <v>-30947.580645161292</v>
      </c>
      <c r="H17824" s="705" t="s">
        <v>11835</v>
      </c>
    </row>
    <row r="17825" spans="1:8" ht="15" x14ac:dyDescent="0.2">
      <c r="A17825" s="734">
        <v>45271</v>
      </c>
      <c r="B17825" s="1099" t="s">
        <v>11738</v>
      </c>
      <c r="C17825" s="1099" t="s">
        <v>794</v>
      </c>
      <c r="D17825" s="1102" t="s">
        <v>12215</v>
      </c>
      <c r="E17825" s="1101">
        <v>51229.838709677417</v>
      </c>
      <c r="F17825" s="126"/>
      <c r="G17825" s="126">
        <f t="shared" si="286"/>
        <v>-51229.838709677417</v>
      </c>
      <c r="H17825" s="705" t="s">
        <v>11835</v>
      </c>
    </row>
    <row r="17826" spans="1:8" ht="15" x14ac:dyDescent="0.2">
      <c r="A17826" s="734">
        <v>45271</v>
      </c>
      <c r="B17826" s="1099" t="s">
        <v>11738</v>
      </c>
      <c r="C17826" s="1099" t="s">
        <v>794</v>
      </c>
      <c r="D17826" s="1102" t="s">
        <v>12216</v>
      </c>
      <c r="E17826" s="1101">
        <v>45967.741935483864</v>
      </c>
      <c r="F17826" s="126"/>
      <c r="G17826" s="126">
        <f t="shared" si="286"/>
        <v>-45967.741935483864</v>
      </c>
      <c r="H17826" s="705" t="s">
        <v>11835</v>
      </c>
    </row>
    <row r="17827" spans="1:8" ht="15" x14ac:dyDescent="0.2">
      <c r="A17827" s="734">
        <v>45271</v>
      </c>
      <c r="B17827" s="1099" t="s">
        <v>11738</v>
      </c>
      <c r="C17827" s="1099" t="s">
        <v>794</v>
      </c>
      <c r="D17827" s="1102" t="s">
        <v>12217</v>
      </c>
      <c r="E17827" s="1101">
        <v>34129.032258064515</v>
      </c>
      <c r="F17827" s="126"/>
      <c r="G17827" s="126">
        <f t="shared" si="286"/>
        <v>-34129.032258064515</v>
      </c>
      <c r="H17827" s="705" t="s">
        <v>11835</v>
      </c>
    </row>
    <row r="17828" spans="1:8" ht="15" x14ac:dyDescent="0.2">
      <c r="A17828" s="734">
        <v>45271</v>
      </c>
      <c r="B17828" s="1099" t="s">
        <v>12082</v>
      </c>
      <c r="C17828" s="1099" t="s">
        <v>794</v>
      </c>
      <c r="D17828" s="1102" t="s">
        <v>9012</v>
      </c>
      <c r="E17828" s="1101">
        <v>5000</v>
      </c>
      <c r="F17828" s="126"/>
      <c r="G17828" s="126">
        <f t="shared" si="286"/>
        <v>-5000</v>
      </c>
      <c r="H17828" s="705" t="s">
        <v>11835</v>
      </c>
    </row>
    <row r="17829" spans="1:8" ht="23.25" customHeight="1" x14ac:dyDescent="0.2">
      <c r="A17829" s="734">
        <v>45271</v>
      </c>
      <c r="B17829" s="1099" t="s">
        <v>11738</v>
      </c>
      <c r="C17829" s="1099" t="s">
        <v>794</v>
      </c>
      <c r="D17829" s="1102" t="s">
        <v>12234</v>
      </c>
      <c r="E17829" s="1101">
        <v>70000</v>
      </c>
      <c r="F17829" s="126"/>
      <c r="G17829" s="126">
        <f>F17829-E17829</f>
        <v>-70000</v>
      </c>
      <c r="H17829" s="705" t="s">
        <v>11835</v>
      </c>
    </row>
    <row r="17830" spans="1:8" ht="15" x14ac:dyDescent="0.2">
      <c r="A17830" s="734">
        <v>45271</v>
      </c>
      <c r="B17830" s="63" t="s">
        <v>9986</v>
      </c>
      <c r="C17830" s="551" t="s">
        <v>438</v>
      </c>
      <c r="D17830" s="740" t="s">
        <v>11889</v>
      </c>
      <c r="E17830" s="552">
        <v>7000</v>
      </c>
      <c r="F17830" s="126"/>
      <c r="G17830" s="126">
        <f t="shared" si="283"/>
        <v>-7000</v>
      </c>
      <c r="H17830" s="705" t="s">
        <v>11835</v>
      </c>
    </row>
    <row r="17831" spans="1:8" ht="15" customHeight="1" x14ac:dyDescent="0.2">
      <c r="A17831" s="734">
        <v>45271</v>
      </c>
      <c r="B17831" s="63" t="s">
        <v>10471</v>
      </c>
      <c r="C17831" s="551" t="s">
        <v>438</v>
      </c>
      <c r="D17831" s="740" t="s">
        <v>11889</v>
      </c>
      <c r="E17831" s="552">
        <v>52000</v>
      </c>
      <c r="F17831" s="126"/>
      <c r="G17831" s="126">
        <f t="shared" ref="G17831:G17894" si="287">F17831-E17831</f>
        <v>-52000</v>
      </c>
      <c r="H17831" s="705" t="s">
        <v>11835</v>
      </c>
    </row>
    <row r="17832" spans="1:8" ht="15" customHeight="1" x14ac:dyDescent="0.2">
      <c r="A17832" s="734">
        <v>45271</v>
      </c>
      <c r="B17832" s="63" t="s">
        <v>11089</v>
      </c>
      <c r="C17832" s="63" t="s">
        <v>11896</v>
      </c>
      <c r="D17832" s="183" t="s">
        <v>11171</v>
      </c>
      <c r="E17832" s="126">
        <v>400000</v>
      </c>
      <c r="F17832" s="126"/>
      <c r="G17832" s="126">
        <f t="shared" si="287"/>
        <v>-400000</v>
      </c>
      <c r="H17832" s="705" t="s">
        <v>11835</v>
      </c>
    </row>
    <row r="17833" spans="1:8" ht="15" customHeight="1" x14ac:dyDescent="0.2">
      <c r="A17833" s="734">
        <v>45271</v>
      </c>
      <c r="B17833" s="63" t="s">
        <v>11089</v>
      </c>
      <c r="C17833" s="63" t="s">
        <v>11896</v>
      </c>
      <c r="D17833" s="183" t="s">
        <v>11171</v>
      </c>
      <c r="E17833" s="126">
        <v>600000</v>
      </c>
      <c r="F17833" s="126"/>
      <c r="G17833" s="126">
        <f t="shared" si="287"/>
        <v>-600000</v>
      </c>
      <c r="H17833" s="705" t="s">
        <v>11835</v>
      </c>
    </row>
    <row r="17834" spans="1:8" ht="15" customHeight="1" x14ac:dyDescent="0.2">
      <c r="A17834" s="734">
        <v>45271</v>
      </c>
      <c r="B17834" s="63" t="s">
        <v>11897</v>
      </c>
      <c r="C17834" s="63" t="s">
        <v>11898</v>
      </c>
      <c r="D17834" s="183" t="s">
        <v>11899</v>
      </c>
      <c r="E17834" s="126">
        <v>1500000</v>
      </c>
      <c r="F17834" s="126"/>
      <c r="G17834" s="126">
        <f t="shared" si="287"/>
        <v>-1500000</v>
      </c>
      <c r="H17834" s="705" t="s">
        <v>11835</v>
      </c>
    </row>
    <row r="17835" spans="1:8" ht="15" customHeight="1" x14ac:dyDescent="0.2">
      <c r="A17835" s="734">
        <v>45271</v>
      </c>
      <c r="B17835" s="63" t="s">
        <v>103</v>
      </c>
      <c r="C17835" s="63" t="s">
        <v>103</v>
      </c>
      <c r="D17835" s="183" t="s">
        <v>11900</v>
      </c>
      <c r="E17835" s="126">
        <v>15000</v>
      </c>
      <c r="F17835" s="126"/>
      <c r="G17835" s="126">
        <f t="shared" si="287"/>
        <v>-15000</v>
      </c>
      <c r="H17835" s="705" t="s">
        <v>11835</v>
      </c>
    </row>
    <row r="17836" spans="1:8" ht="15" customHeight="1" x14ac:dyDescent="0.2">
      <c r="A17836" s="734">
        <v>45271</v>
      </c>
      <c r="B17836" s="63" t="s">
        <v>11897</v>
      </c>
      <c r="C17836" s="63" t="s">
        <v>5410</v>
      </c>
      <c r="D17836" s="183" t="s">
        <v>11901</v>
      </c>
      <c r="E17836" s="126">
        <v>10000</v>
      </c>
      <c r="F17836" s="126"/>
      <c r="G17836" s="126">
        <f t="shared" si="287"/>
        <v>-10000</v>
      </c>
      <c r="H17836" s="705" t="s">
        <v>11835</v>
      </c>
    </row>
    <row r="17837" spans="1:8" ht="15" customHeight="1" x14ac:dyDescent="0.2">
      <c r="A17837" s="734">
        <v>45271</v>
      </c>
      <c r="B17837" s="63" t="s">
        <v>11728</v>
      </c>
      <c r="C17837" s="63" t="s">
        <v>10993</v>
      </c>
      <c r="D17837" s="183" t="s">
        <v>11902</v>
      </c>
      <c r="E17837" s="126">
        <v>3900</v>
      </c>
      <c r="F17837" s="126"/>
      <c r="G17837" s="126">
        <f t="shared" si="287"/>
        <v>-3900</v>
      </c>
      <c r="H17837" s="705" t="s">
        <v>11835</v>
      </c>
    </row>
    <row r="17838" spans="1:8" ht="15" customHeight="1" x14ac:dyDescent="0.2">
      <c r="A17838" s="734">
        <v>45271</v>
      </c>
      <c r="B17838" s="63" t="s">
        <v>10908</v>
      </c>
      <c r="C17838" s="63" t="s">
        <v>5741</v>
      </c>
      <c r="D17838" s="183" t="s">
        <v>1157</v>
      </c>
      <c r="E17838" s="126">
        <v>1000</v>
      </c>
      <c r="F17838" s="126"/>
      <c r="G17838" s="126">
        <f t="shared" si="287"/>
        <v>-1000</v>
      </c>
      <c r="H17838" s="705" t="s">
        <v>11835</v>
      </c>
    </row>
    <row r="17839" spans="1:8" ht="15" customHeight="1" x14ac:dyDescent="0.2">
      <c r="A17839" s="734">
        <v>45271</v>
      </c>
      <c r="B17839" s="63" t="s">
        <v>11635</v>
      </c>
      <c r="C17839" s="63" t="s">
        <v>11029</v>
      </c>
      <c r="D17839" s="183" t="s">
        <v>11903</v>
      </c>
      <c r="E17839" s="126">
        <v>40000</v>
      </c>
      <c r="F17839" s="126"/>
      <c r="G17839" s="126">
        <f t="shared" si="287"/>
        <v>-40000</v>
      </c>
      <c r="H17839" s="705" t="s">
        <v>11835</v>
      </c>
    </row>
    <row r="17840" spans="1:8" ht="15" customHeight="1" x14ac:dyDescent="0.2">
      <c r="A17840" s="734">
        <v>45271</v>
      </c>
      <c r="B17840" s="63" t="s">
        <v>10908</v>
      </c>
      <c r="C17840" s="63" t="s">
        <v>5741</v>
      </c>
      <c r="D17840" s="183" t="s">
        <v>11904</v>
      </c>
      <c r="E17840" s="126">
        <v>2000</v>
      </c>
      <c r="F17840" s="126"/>
      <c r="G17840" s="126">
        <f t="shared" si="287"/>
        <v>-2000</v>
      </c>
      <c r="H17840" s="705" t="s">
        <v>11835</v>
      </c>
    </row>
    <row r="17841" spans="1:8" ht="15" customHeight="1" x14ac:dyDescent="0.2">
      <c r="A17841" s="734">
        <v>45274</v>
      </c>
      <c r="B17841" s="63" t="s">
        <v>11728</v>
      </c>
      <c r="C17841" s="63" t="s">
        <v>5741</v>
      </c>
      <c r="D17841" s="183" t="s">
        <v>10337</v>
      </c>
      <c r="E17841" s="126">
        <v>250</v>
      </c>
      <c r="F17841" s="126"/>
      <c r="G17841" s="126">
        <f t="shared" si="287"/>
        <v>-250</v>
      </c>
      <c r="H17841" s="705" t="s">
        <v>11835</v>
      </c>
    </row>
    <row r="17842" spans="1:8" ht="15" customHeight="1" x14ac:dyDescent="0.2">
      <c r="A17842" s="734">
        <v>45274</v>
      </c>
      <c r="B17842" s="63" t="s">
        <v>11089</v>
      </c>
      <c r="C17842" s="63" t="s">
        <v>11905</v>
      </c>
      <c r="D17842" s="183" t="s">
        <v>11930</v>
      </c>
      <c r="E17842" s="126">
        <v>155000</v>
      </c>
      <c r="F17842" s="126"/>
      <c r="G17842" s="126">
        <f t="shared" si="287"/>
        <v>-155000</v>
      </c>
      <c r="H17842" s="705" t="s">
        <v>11835</v>
      </c>
    </row>
    <row r="17843" spans="1:8" ht="15" customHeight="1" x14ac:dyDescent="0.2">
      <c r="A17843" s="734">
        <v>45274</v>
      </c>
      <c r="B17843" s="63" t="s">
        <v>11617</v>
      </c>
      <c r="C17843" s="551" t="s">
        <v>670</v>
      </c>
      <c r="D17843" s="740" t="s">
        <v>11906</v>
      </c>
      <c r="E17843" s="552">
        <v>23750</v>
      </c>
      <c r="F17843" s="126"/>
      <c r="G17843" s="126">
        <f t="shared" si="287"/>
        <v>-23750</v>
      </c>
      <c r="H17843" s="705" t="s">
        <v>11835</v>
      </c>
    </row>
    <row r="17844" spans="1:8" ht="15" customHeight="1" x14ac:dyDescent="0.2">
      <c r="A17844" s="734">
        <v>45274</v>
      </c>
      <c r="B17844" s="63" t="s">
        <v>10908</v>
      </c>
      <c r="C17844" s="551" t="s">
        <v>670</v>
      </c>
      <c r="D17844" s="740" t="s">
        <v>11906</v>
      </c>
      <c r="E17844" s="552">
        <v>23750</v>
      </c>
      <c r="F17844" s="126"/>
      <c r="G17844" s="126">
        <f t="shared" si="287"/>
        <v>-23750</v>
      </c>
      <c r="H17844" s="705" t="s">
        <v>11835</v>
      </c>
    </row>
    <row r="17845" spans="1:8" ht="15" customHeight="1" x14ac:dyDescent="0.2">
      <c r="A17845" s="734">
        <v>45274</v>
      </c>
      <c r="B17845" s="63" t="s">
        <v>11623</v>
      </c>
      <c r="C17845" s="551" t="s">
        <v>670</v>
      </c>
      <c r="D17845" s="740" t="s">
        <v>11906</v>
      </c>
      <c r="E17845" s="552">
        <v>23750</v>
      </c>
      <c r="F17845" s="126"/>
      <c r="G17845" s="126">
        <f t="shared" si="287"/>
        <v>-23750</v>
      </c>
      <c r="H17845" s="705" t="s">
        <v>11835</v>
      </c>
    </row>
    <row r="17846" spans="1:8" ht="15" customHeight="1" x14ac:dyDescent="0.2">
      <c r="A17846" s="734">
        <v>45274</v>
      </c>
      <c r="B17846" s="63" t="s">
        <v>10232</v>
      </c>
      <c r="C17846" s="551" t="s">
        <v>670</v>
      </c>
      <c r="D17846" s="740" t="s">
        <v>11906</v>
      </c>
      <c r="E17846" s="552">
        <v>23750</v>
      </c>
      <c r="F17846" s="126"/>
      <c r="G17846" s="126">
        <f t="shared" si="287"/>
        <v>-23750</v>
      </c>
      <c r="H17846" s="705" t="s">
        <v>11835</v>
      </c>
    </row>
    <row r="17847" spans="1:8" ht="24" customHeight="1" x14ac:dyDescent="0.2">
      <c r="A17847" s="734">
        <v>45275</v>
      </c>
      <c r="B17847" s="63" t="s">
        <v>11617</v>
      </c>
      <c r="C17847" s="670" t="s">
        <v>10993</v>
      </c>
      <c r="D17847" s="907" t="s">
        <v>11931</v>
      </c>
      <c r="E17847" s="672">
        <v>20000</v>
      </c>
      <c r="F17847" s="126"/>
      <c r="G17847" s="126">
        <f t="shared" si="287"/>
        <v>-20000</v>
      </c>
      <c r="H17847" s="705" t="s">
        <v>11835</v>
      </c>
    </row>
    <row r="17848" spans="1:8" ht="24" customHeight="1" x14ac:dyDescent="0.2">
      <c r="A17848" s="734">
        <v>45275</v>
      </c>
      <c r="B17848" s="63" t="s">
        <v>11623</v>
      </c>
      <c r="C17848" s="670" t="s">
        <v>10993</v>
      </c>
      <c r="D17848" s="907" t="s">
        <v>11931</v>
      </c>
      <c r="E17848" s="672">
        <v>9600</v>
      </c>
      <c r="F17848" s="126"/>
      <c r="G17848" s="126">
        <f t="shared" si="287"/>
        <v>-9600</v>
      </c>
      <c r="H17848" s="705" t="s">
        <v>11835</v>
      </c>
    </row>
    <row r="17849" spans="1:8" ht="15" customHeight="1" x14ac:dyDescent="0.2">
      <c r="A17849" s="734">
        <v>45275</v>
      </c>
      <c r="B17849" s="63" t="s">
        <v>11728</v>
      </c>
      <c r="C17849" s="63" t="s">
        <v>11455</v>
      </c>
      <c r="D17849" s="183" t="s">
        <v>11932</v>
      </c>
      <c r="E17849" s="126">
        <v>143500</v>
      </c>
      <c r="F17849" s="126"/>
      <c r="G17849" s="126">
        <f t="shared" si="287"/>
        <v>-143500</v>
      </c>
      <c r="H17849" s="705" t="s">
        <v>11835</v>
      </c>
    </row>
    <row r="17850" spans="1:8" ht="15" customHeight="1" x14ac:dyDescent="0.2">
      <c r="A17850" s="734">
        <v>45275</v>
      </c>
      <c r="B17850" s="63" t="s">
        <v>11897</v>
      </c>
      <c r="C17850" s="63" t="s">
        <v>256</v>
      </c>
      <c r="D17850" s="183" t="s">
        <v>11933</v>
      </c>
      <c r="E17850" s="126">
        <v>1500000</v>
      </c>
      <c r="F17850" s="126"/>
      <c r="G17850" s="126">
        <f t="shared" si="287"/>
        <v>-1500000</v>
      </c>
      <c r="H17850" s="705" t="s">
        <v>11835</v>
      </c>
    </row>
    <row r="17851" spans="1:8" ht="15"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customHeight="1" x14ac:dyDescent="0.2">
      <c r="A17853" s="734">
        <v>45275</v>
      </c>
      <c r="B17853" s="63" t="s">
        <v>10232</v>
      </c>
      <c r="C17853" s="551" t="s">
        <v>8394</v>
      </c>
      <c r="D17853" s="740" t="s">
        <v>11934</v>
      </c>
      <c r="E17853" s="552">
        <v>250000</v>
      </c>
      <c r="F17853" s="126"/>
      <c r="G17853" s="126">
        <f t="shared" si="287"/>
        <v>-250000</v>
      </c>
      <c r="H17853" s="705" t="s">
        <v>11835</v>
      </c>
    </row>
    <row r="17854" spans="1:8" ht="24" customHeight="1" x14ac:dyDescent="0.2">
      <c r="A17854" s="734">
        <v>45275</v>
      </c>
      <c r="B17854" s="63" t="s">
        <v>10576</v>
      </c>
      <c r="C17854" s="551" t="s">
        <v>8394</v>
      </c>
      <c r="D17854" s="740" t="s">
        <v>11934</v>
      </c>
      <c r="E17854" s="552">
        <v>250000</v>
      </c>
      <c r="F17854" s="126"/>
      <c r="G17854" s="126">
        <f t="shared" si="287"/>
        <v>-250000</v>
      </c>
      <c r="H17854" s="705" t="s">
        <v>11835</v>
      </c>
    </row>
    <row r="17855" spans="1:8" ht="24" customHeight="1" x14ac:dyDescent="0.2">
      <c r="A17855" s="734">
        <v>45275</v>
      </c>
      <c r="B17855" s="63" t="s">
        <v>10909</v>
      </c>
      <c r="C17855" s="551" t="s">
        <v>8394</v>
      </c>
      <c r="D17855" s="740" t="s">
        <v>11934</v>
      </c>
      <c r="E17855" s="552">
        <v>250000</v>
      </c>
      <c r="F17855" s="126"/>
      <c r="G17855" s="126">
        <f t="shared" si="287"/>
        <v>-250000</v>
      </c>
      <c r="H17855" s="705" t="s">
        <v>11835</v>
      </c>
    </row>
    <row r="17856" spans="1:8" ht="24" customHeight="1" x14ac:dyDescent="0.2">
      <c r="A17856" s="734">
        <v>45275</v>
      </c>
      <c r="B17856" s="63" t="s">
        <v>11446</v>
      </c>
      <c r="C17856" s="551" t="s">
        <v>8394</v>
      </c>
      <c r="D17856" s="740" t="s">
        <v>11934</v>
      </c>
      <c r="E17856" s="552">
        <v>250000</v>
      </c>
      <c r="F17856" s="126"/>
      <c r="G17856" s="126">
        <f t="shared" si="287"/>
        <v>-250000</v>
      </c>
      <c r="H17856" s="705" t="s">
        <v>11835</v>
      </c>
    </row>
    <row r="17857" spans="1:8" ht="15" customHeight="1" x14ac:dyDescent="0.2">
      <c r="A17857" s="734">
        <v>45275</v>
      </c>
      <c r="B17857" s="63" t="s">
        <v>10232</v>
      </c>
      <c r="C17857" s="63" t="s">
        <v>7467</v>
      </c>
      <c r="D17857" s="183" t="s">
        <v>11933</v>
      </c>
      <c r="E17857" s="126">
        <v>1000000</v>
      </c>
      <c r="F17857" s="126"/>
      <c r="G17857" s="126">
        <f t="shared" si="287"/>
        <v>-1000000</v>
      </c>
      <c r="H17857" s="705" t="s">
        <v>11835</v>
      </c>
    </row>
    <row r="17858" spans="1:8" ht="15" x14ac:dyDescent="0.2">
      <c r="A17858" s="734">
        <v>45275</v>
      </c>
      <c r="B17858" s="63" t="s">
        <v>11728</v>
      </c>
      <c r="C17858" s="63" t="s">
        <v>10993</v>
      </c>
      <c r="D17858" s="183" t="s">
        <v>11935</v>
      </c>
      <c r="E17858" s="126">
        <v>4150</v>
      </c>
      <c r="F17858" s="126"/>
      <c r="G17858" s="126">
        <f t="shared" si="287"/>
        <v>-4150</v>
      </c>
      <c r="H17858" s="705" t="s">
        <v>11835</v>
      </c>
    </row>
    <row r="17859" spans="1:8" ht="15" x14ac:dyDescent="0.2">
      <c r="A17859" s="734">
        <v>45275</v>
      </c>
      <c r="B17859" s="63" t="s">
        <v>11728</v>
      </c>
      <c r="C17859" s="63" t="s">
        <v>5741</v>
      </c>
      <c r="D17859" s="183" t="s">
        <v>370</v>
      </c>
      <c r="E17859" s="126">
        <v>800</v>
      </c>
      <c r="F17859" s="126"/>
      <c r="G17859" s="126">
        <f t="shared" si="287"/>
        <v>-800</v>
      </c>
      <c r="H17859" s="705" t="s">
        <v>11835</v>
      </c>
    </row>
    <row r="17860" spans="1:8" ht="15" x14ac:dyDescent="0.2">
      <c r="A17860" s="734">
        <v>45275</v>
      </c>
      <c r="B17860" s="63" t="s">
        <v>11728</v>
      </c>
      <c r="C17860" s="63" t="s">
        <v>392</v>
      </c>
      <c r="D17860" s="183" t="s">
        <v>11936</v>
      </c>
      <c r="E17860" s="126">
        <v>50</v>
      </c>
      <c r="F17860" s="126"/>
      <c r="G17860" s="126">
        <f t="shared" si="287"/>
        <v>-50</v>
      </c>
      <c r="H17860" s="705" t="s">
        <v>11835</v>
      </c>
    </row>
    <row r="17861" spans="1:8" ht="15" x14ac:dyDescent="0.2">
      <c r="A17861" s="734">
        <v>45275</v>
      </c>
      <c r="B17861" s="63" t="s">
        <v>25</v>
      </c>
      <c r="C17861" s="63" t="s">
        <v>8150</v>
      </c>
      <c r="D17861" s="183" t="s">
        <v>7590</v>
      </c>
      <c r="E17861" s="126">
        <v>2060</v>
      </c>
      <c r="F17861" s="126"/>
      <c r="G17861" s="126">
        <f t="shared" si="287"/>
        <v>-2060</v>
      </c>
      <c r="H17861" s="705" t="s">
        <v>11835</v>
      </c>
    </row>
    <row r="17862" spans="1:8" ht="15" x14ac:dyDescent="0.2">
      <c r="A17862" s="734">
        <v>45275</v>
      </c>
      <c r="B17862" s="63" t="s">
        <v>103</v>
      </c>
      <c r="C17862" s="63" t="s">
        <v>8150</v>
      </c>
      <c r="D17862" s="183" t="s">
        <v>7590</v>
      </c>
      <c r="E17862" s="126">
        <v>7550</v>
      </c>
      <c r="F17862" s="126"/>
      <c r="G17862" s="126">
        <f t="shared" si="287"/>
        <v>-7550</v>
      </c>
      <c r="H17862" s="705" t="s">
        <v>11835</v>
      </c>
    </row>
    <row r="17863" spans="1:8" ht="15" x14ac:dyDescent="0.2">
      <c r="A17863" s="734">
        <v>45275</v>
      </c>
      <c r="B17863" s="63" t="s">
        <v>11635</v>
      </c>
      <c r="C17863" s="63" t="s">
        <v>392</v>
      </c>
      <c r="D17863" s="183" t="s">
        <v>11937</v>
      </c>
      <c r="E17863" s="126">
        <v>3000</v>
      </c>
      <c r="F17863" s="126"/>
      <c r="G17863" s="126">
        <f t="shared" si="287"/>
        <v>-3000</v>
      </c>
      <c r="H17863" s="705" t="s">
        <v>11835</v>
      </c>
    </row>
    <row r="17864" spans="1:8" ht="15" x14ac:dyDescent="0.2">
      <c r="A17864" s="734">
        <v>45275</v>
      </c>
      <c r="B17864" s="63" t="s">
        <v>11897</v>
      </c>
      <c r="C17864" s="63" t="s">
        <v>5387</v>
      </c>
      <c r="D17864" s="183" t="s">
        <v>10521</v>
      </c>
      <c r="E17864" s="126">
        <v>9000</v>
      </c>
      <c r="F17864" s="126"/>
      <c r="G17864" s="126">
        <f t="shared" si="287"/>
        <v>-9000</v>
      </c>
      <c r="H17864" s="705" t="s">
        <v>11835</v>
      </c>
    </row>
    <row r="17865" spans="1:8" ht="15" x14ac:dyDescent="0.2">
      <c r="A17865" s="734">
        <v>45275</v>
      </c>
      <c r="B17865" s="63" t="s">
        <v>11897</v>
      </c>
      <c r="C17865" s="63" t="s">
        <v>5741</v>
      </c>
      <c r="D17865" s="183" t="s">
        <v>11938</v>
      </c>
      <c r="E17865" s="126">
        <v>7500</v>
      </c>
      <c r="F17865" s="126"/>
      <c r="G17865" s="126">
        <f t="shared" si="287"/>
        <v>-7500</v>
      </c>
      <c r="H17865" s="705" t="s">
        <v>11835</v>
      </c>
    </row>
    <row r="17866" spans="1:8" ht="15" x14ac:dyDescent="0.2">
      <c r="A17866" s="734">
        <v>45275</v>
      </c>
      <c r="B17866" s="63" t="s">
        <v>11728</v>
      </c>
      <c r="C17866" s="63" t="s">
        <v>10993</v>
      </c>
      <c r="D17866" s="183" t="s">
        <v>11939</v>
      </c>
      <c r="E17866" s="126">
        <v>40500</v>
      </c>
      <c r="F17866" s="126"/>
      <c r="G17866" s="126">
        <f t="shared" si="287"/>
        <v>-40500</v>
      </c>
      <c r="H17866" s="705" t="s">
        <v>11835</v>
      </c>
    </row>
    <row r="17867" spans="1:8" ht="15" x14ac:dyDescent="0.2">
      <c r="A17867" s="734">
        <v>45275</v>
      </c>
      <c r="B17867" s="63" t="s">
        <v>11728</v>
      </c>
      <c r="C17867" s="63" t="s">
        <v>10993</v>
      </c>
      <c r="D17867" s="183" t="s">
        <v>11940</v>
      </c>
      <c r="E17867" s="126">
        <v>28000</v>
      </c>
      <c r="F17867" s="126"/>
      <c r="G17867" s="126">
        <f t="shared" si="287"/>
        <v>-28000</v>
      </c>
      <c r="H17867" s="705" t="s">
        <v>11835</v>
      </c>
    </row>
    <row r="17868" spans="1:8" ht="15" customHeight="1" x14ac:dyDescent="0.2">
      <c r="A17868" s="734">
        <v>45275</v>
      </c>
      <c r="B17868" s="63" t="s">
        <v>11089</v>
      </c>
      <c r="C17868" s="63" t="s">
        <v>10993</v>
      </c>
      <c r="D17868" s="183" t="s">
        <v>11941</v>
      </c>
      <c r="E17868" s="126">
        <v>4000</v>
      </c>
      <c r="F17868" s="126"/>
      <c r="G17868" s="126">
        <f t="shared" si="287"/>
        <v>-4000</v>
      </c>
      <c r="H17868" s="705" t="s">
        <v>11835</v>
      </c>
    </row>
    <row r="17869" spans="1:8" ht="15" x14ac:dyDescent="0.2">
      <c r="A17869" s="734">
        <v>45275</v>
      </c>
      <c r="B17869" s="63" t="s">
        <v>11089</v>
      </c>
      <c r="C17869" s="63" t="s">
        <v>10993</v>
      </c>
      <c r="D17869" s="183" t="s">
        <v>11942</v>
      </c>
      <c r="E17869" s="126">
        <v>1500</v>
      </c>
      <c r="F17869" s="126"/>
      <c r="G17869" s="126">
        <f t="shared" si="287"/>
        <v>-1500</v>
      </c>
      <c r="H17869" s="705" t="s">
        <v>11835</v>
      </c>
    </row>
    <row r="17870" spans="1:8" ht="15" x14ac:dyDescent="0.2">
      <c r="A17870" s="734">
        <v>45275</v>
      </c>
      <c r="B17870" s="63" t="s">
        <v>10908</v>
      </c>
      <c r="C17870" s="63" t="s">
        <v>10993</v>
      </c>
      <c r="D17870" s="183" t="s">
        <v>10824</v>
      </c>
      <c r="E17870" s="126">
        <v>1800</v>
      </c>
      <c r="F17870" s="126"/>
      <c r="G17870" s="126">
        <f t="shared" si="287"/>
        <v>-1800</v>
      </c>
      <c r="H17870" s="705" t="s">
        <v>11835</v>
      </c>
    </row>
    <row r="17871" spans="1:8" ht="15" x14ac:dyDescent="0.2">
      <c r="A17871" s="734">
        <v>45275</v>
      </c>
      <c r="B17871" s="63" t="s">
        <v>10232</v>
      </c>
      <c r="C17871" s="63" t="s">
        <v>10993</v>
      </c>
      <c r="D17871" s="183" t="s">
        <v>11277</v>
      </c>
      <c r="E17871" s="126">
        <v>3000</v>
      </c>
      <c r="F17871" s="126"/>
      <c r="G17871" s="126">
        <f t="shared" si="287"/>
        <v>-3000</v>
      </c>
      <c r="H17871" s="705" t="s">
        <v>11835</v>
      </c>
    </row>
    <row r="17872" spans="1:8" ht="15" x14ac:dyDescent="0.2">
      <c r="A17872" s="734">
        <v>45275</v>
      </c>
      <c r="B17872" s="63" t="s">
        <v>11897</v>
      </c>
      <c r="C17872" s="63" t="s">
        <v>392</v>
      </c>
      <c r="D17872" s="183" t="s">
        <v>11943</v>
      </c>
      <c r="E17872" s="126">
        <v>1500</v>
      </c>
      <c r="F17872" s="126"/>
      <c r="G17872" s="126">
        <f t="shared" si="287"/>
        <v>-1500</v>
      </c>
      <c r="H17872" s="705" t="s">
        <v>11835</v>
      </c>
    </row>
    <row r="17873" spans="1:8" ht="15" x14ac:dyDescent="0.2">
      <c r="A17873" s="734">
        <v>45275</v>
      </c>
      <c r="B17873" s="63" t="s">
        <v>11089</v>
      </c>
      <c r="C17873" s="63" t="s">
        <v>5741</v>
      </c>
      <c r="D17873" s="183" t="s">
        <v>370</v>
      </c>
      <c r="E17873" s="126">
        <v>1500</v>
      </c>
      <c r="F17873" s="126"/>
      <c r="G17873" s="126">
        <f t="shared" si="287"/>
        <v>-1500</v>
      </c>
      <c r="H17873" s="705" t="s">
        <v>11835</v>
      </c>
    </row>
    <row r="17874" spans="1:8" ht="15" x14ac:dyDescent="0.2">
      <c r="A17874" s="734">
        <v>45275</v>
      </c>
      <c r="B17874" s="63" t="s">
        <v>11089</v>
      </c>
      <c r="C17874" s="63" t="s">
        <v>392</v>
      </c>
      <c r="D17874" s="183" t="s">
        <v>4452</v>
      </c>
      <c r="E17874" s="126">
        <v>10600</v>
      </c>
      <c r="F17874" s="126"/>
      <c r="G17874" s="126">
        <f t="shared" si="287"/>
        <v>-10600</v>
      </c>
      <c r="H17874" s="705" t="s">
        <v>11835</v>
      </c>
    </row>
    <row r="17875" spans="1:8" ht="15" x14ac:dyDescent="0.2">
      <c r="A17875" s="734">
        <v>45275</v>
      </c>
      <c r="B17875" s="63" t="s">
        <v>11340</v>
      </c>
      <c r="C17875" s="63" t="s">
        <v>392</v>
      </c>
      <c r="D17875" s="183" t="s">
        <v>4452</v>
      </c>
      <c r="E17875" s="126">
        <v>12000</v>
      </c>
      <c r="F17875" s="126"/>
      <c r="G17875" s="126">
        <f t="shared" si="287"/>
        <v>-12000</v>
      </c>
      <c r="H17875" s="705" t="s">
        <v>11835</v>
      </c>
    </row>
    <row r="17876" spans="1:8" ht="15" x14ac:dyDescent="0.2">
      <c r="A17876" s="734">
        <v>45275</v>
      </c>
      <c r="B17876" s="41" t="s">
        <v>6505</v>
      </c>
      <c r="C17876" s="63" t="s">
        <v>11690</v>
      </c>
      <c r="D17876" s="183" t="s">
        <v>11944</v>
      </c>
      <c r="E17876" s="126">
        <v>6000</v>
      </c>
      <c r="F17876" s="126"/>
      <c r="G17876" s="126">
        <f t="shared" si="287"/>
        <v>-6000</v>
      </c>
      <c r="H17876" s="705" t="s">
        <v>11835</v>
      </c>
    </row>
    <row r="17877" spans="1:8" ht="15" x14ac:dyDescent="0.2">
      <c r="A17877" s="734">
        <v>45275</v>
      </c>
      <c r="B17877" s="63" t="s">
        <v>11135</v>
      </c>
      <c r="C17877" s="63" t="s">
        <v>11690</v>
      </c>
      <c r="D17877" s="183" t="s">
        <v>11944</v>
      </c>
      <c r="E17877" s="126">
        <v>24000</v>
      </c>
      <c r="F17877" s="126"/>
      <c r="G17877" s="126">
        <f t="shared" si="287"/>
        <v>-24000</v>
      </c>
      <c r="H17877" s="705" t="s">
        <v>11835</v>
      </c>
    </row>
    <row r="17878" spans="1:8" ht="15" x14ac:dyDescent="0.2">
      <c r="A17878" s="734">
        <v>45275</v>
      </c>
      <c r="B17878" s="41" t="s">
        <v>6505</v>
      </c>
      <c r="C17878" s="63" t="s">
        <v>4876</v>
      </c>
      <c r="D17878" s="183" t="s">
        <v>11945</v>
      </c>
      <c r="E17878" s="126">
        <v>4000</v>
      </c>
      <c r="F17878" s="126"/>
      <c r="G17878" s="126">
        <f t="shared" si="287"/>
        <v>-4000</v>
      </c>
      <c r="H17878" s="705" t="s">
        <v>11835</v>
      </c>
    </row>
    <row r="17879" spans="1:8" ht="15" x14ac:dyDescent="0.2">
      <c r="A17879" s="734">
        <v>45275</v>
      </c>
      <c r="B17879" s="63" t="s">
        <v>11728</v>
      </c>
      <c r="C17879" s="63" t="s">
        <v>286</v>
      </c>
      <c r="D17879" s="183" t="s">
        <v>8663</v>
      </c>
      <c r="E17879" s="126">
        <v>1600</v>
      </c>
      <c r="F17879" s="126"/>
      <c r="G17879" s="126">
        <f t="shared" si="287"/>
        <v>-1600</v>
      </c>
      <c r="H17879" s="705" t="s">
        <v>11835</v>
      </c>
    </row>
    <row r="17880" spans="1:8" ht="15" x14ac:dyDescent="0.2">
      <c r="A17880" s="734">
        <v>45276</v>
      </c>
      <c r="B17880" s="63" t="s">
        <v>10232</v>
      </c>
      <c r="C17880" s="63" t="s">
        <v>10993</v>
      </c>
      <c r="D17880" s="183" t="s">
        <v>1617</v>
      </c>
      <c r="E17880" s="126">
        <v>700</v>
      </c>
      <c r="F17880" s="126"/>
      <c r="G17880" s="126">
        <f t="shared" si="287"/>
        <v>-700</v>
      </c>
      <c r="H17880" s="705" t="s">
        <v>11835</v>
      </c>
    </row>
    <row r="17881" spans="1:8" ht="15" x14ac:dyDescent="0.2">
      <c r="A17881" s="734">
        <v>45276</v>
      </c>
      <c r="B17881" s="63" t="s">
        <v>11446</v>
      </c>
      <c r="C17881" s="63" t="s">
        <v>10993</v>
      </c>
      <c r="D17881" s="183" t="s">
        <v>11956</v>
      </c>
      <c r="E17881" s="126">
        <v>2000</v>
      </c>
      <c r="F17881" s="126"/>
      <c r="G17881" s="126">
        <f t="shared" si="287"/>
        <v>-2000</v>
      </c>
      <c r="H17881" s="705" t="s">
        <v>11835</v>
      </c>
    </row>
    <row r="17882" spans="1:8" ht="15" x14ac:dyDescent="0.2">
      <c r="A17882" s="734">
        <v>45276</v>
      </c>
      <c r="B17882" s="63" t="s">
        <v>10232</v>
      </c>
      <c r="C17882" s="63" t="s">
        <v>5741</v>
      </c>
      <c r="D17882" s="183" t="s">
        <v>370</v>
      </c>
      <c r="E17882" s="126">
        <v>1500</v>
      </c>
      <c r="F17882" s="126"/>
      <c r="G17882" s="126">
        <f t="shared" si="287"/>
        <v>-1500</v>
      </c>
      <c r="H17882" s="705" t="s">
        <v>11835</v>
      </c>
    </row>
    <row r="17883" spans="1:8" ht="15" x14ac:dyDescent="0.2">
      <c r="A17883" s="734">
        <v>45276</v>
      </c>
      <c r="B17883" s="63" t="s">
        <v>11728</v>
      </c>
      <c r="C17883" s="63" t="s">
        <v>5741</v>
      </c>
      <c r="D17883" s="183" t="s">
        <v>11946</v>
      </c>
      <c r="E17883" s="126">
        <v>1500</v>
      </c>
      <c r="F17883" s="126"/>
      <c r="G17883" s="126">
        <f t="shared" si="287"/>
        <v>-1500</v>
      </c>
      <c r="H17883" s="705" t="s">
        <v>11835</v>
      </c>
    </row>
    <row r="17884" spans="1:8" ht="15" x14ac:dyDescent="0.2">
      <c r="A17884" s="734">
        <v>45276</v>
      </c>
      <c r="B17884" s="63" t="s">
        <v>11635</v>
      </c>
      <c r="C17884" s="63" t="s">
        <v>10993</v>
      </c>
      <c r="D17884" s="183" t="s">
        <v>11957</v>
      </c>
      <c r="E17884" s="126">
        <v>6000</v>
      </c>
      <c r="F17884" s="126"/>
      <c r="G17884" s="126">
        <f t="shared" si="287"/>
        <v>-6000</v>
      </c>
      <c r="H17884" s="705" t="s">
        <v>11835</v>
      </c>
    </row>
    <row r="17885" spans="1:8" ht="15" x14ac:dyDescent="0.2">
      <c r="A17885" s="734">
        <v>45276</v>
      </c>
      <c r="B17885" s="63" t="s">
        <v>10908</v>
      </c>
      <c r="C17885" s="63" t="s">
        <v>5741</v>
      </c>
      <c r="D17885" s="183" t="s">
        <v>370</v>
      </c>
      <c r="E17885" s="126">
        <v>250</v>
      </c>
      <c r="F17885" s="126"/>
      <c r="G17885" s="126">
        <f t="shared" si="287"/>
        <v>-250</v>
      </c>
      <c r="H17885" s="705" t="s">
        <v>11835</v>
      </c>
    </row>
    <row r="17886" spans="1:8" ht="15" x14ac:dyDescent="0.2">
      <c r="A17886" s="734">
        <v>45276</v>
      </c>
      <c r="B17886" s="63" t="s">
        <v>9967</v>
      </c>
      <c r="C17886" s="551" t="s">
        <v>379</v>
      </c>
      <c r="D17886" s="740" t="s">
        <v>11959</v>
      </c>
      <c r="E17886" s="552">
        <v>14707</v>
      </c>
      <c r="F17886" s="126"/>
      <c r="G17886" s="126">
        <f t="shared" si="287"/>
        <v>-14707</v>
      </c>
      <c r="H17886" s="705" t="s">
        <v>11835</v>
      </c>
    </row>
    <row r="17887" spans="1:8" ht="15" x14ac:dyDescent="0.2">
      <c r="A17887" s="734">
        <v>45276</v>
      </c>
      <c r="B17887" s="63" t="s">
        <v>9986</v>
      </c>
      <c r="C17887" s="551" t="s">
        <v>379</v>
      </c>
      <c r="D17887" s="740" t="s">
        <v>11959</v>
      </c>
      <c r="E17887" s="552">
        <v>41074</v>
      </c>
      <c r="F17887" s="126"/>
      <c r="G17887" s="126">
        <f t="shared" si="287"/>
        <v>-41074</v>
      </c>
      <c r="H17887" s="705" t="s">
        <v>11835</v>
      </c>
    </row>
    <row r="17888" spans="1:8" ht="15" x14ac:dyDescent="0.2">
      <c r="A17888" s="734">
        <v>45276</v>
      </c>
      <c r="B17888" s="63" t="s">
        <v>10232</v>
      </c>
      <c r="C17888" s="551" t="s">
        <v>379</v>
      </c>
      <c r="D17888" s="740" t="s">
        <v>11959</v>
      </c>
      <c r="E17888" s="552">
        <v>32306</v>
      </c>
      <c r="F17888" s="126"/>
      <c r="G17888" s="126">
        <f t="shared" si="287"/>
        <v>-32306</v>
      </c>
      <c r="H17888" s="705" t="s">
        <v>11835</v>
      </c>
    </row>
    <row r="17889" spans="1:8" ht="15" x14ac:dyDescent="0.2">
      <c r="A17889" s="734">
        <v>45276</v>
      </c>
      <c r="B17889" s="63" t="s">
        <v>10576</v>
      </c>
      <c r="C17889" s="551" t="s">
        <v>379</v>
      </c>
      <c r="D17889" s="740" t="s">
        <v>11959</v>
      </c>
      <c r="E17889" s="552">
        <v>5887</v>
      </c>
      <c r="F17889" s="126"/>
      <c r="G17889" s="126">
        <f t="shared" si="287"/>
        <v>-5887</v>
      </c>
      <c r="H17889" s="705" t="s">
        <v>11835</v>
      </c>
    </row>
    <row r="17890" spans="1:8" ht="15" x14ac:dyDescent="0.2">
      <c r="A17890" s="734">
        <v>45276</v>
      </c>
      <c r="B17890" s="63" t="s">
        <v>11446</v>
      </c>
      <c r="C17890" s="551" t="s">
        <v>379</v>
      </c>
      <c r="D17890" s="740" t="s">
        <v>11959</v>
      </c>
      <c r="E17890" s="552">
        <v>52104</v>
      </c>
      <c r="F17890" s="126"/>
      <c r="G17890" s="126">
        <f t="shared" si="287"/>
        <v>-52104</v>
      </c>
      <c r="H17890" s="705" t="s">
        <v>11835</v>
      </c>
    </row>
    <row r="17891" spans="1:8" ht="15" x14ac:dyDescent="0.2">
      <c r="A17891" s="734">
        <v>45276</v>
      </c>
      <c r="B17891" s="63" t="s">
        <v>11271</v>
      </c>
      <c r="C17891" s="551" t="s">
        <v>379</v>
      </c>
      <c r="D17891" s="740" t="s">
        <v>11959</v>
      </c>
      <c r="E17891" s="552">
        <v>1420</v>
      </c>
      <c r="F17891" s="126"/>
      <c r="G17891" s="126">
        <f t="shared" si="287"/>
        <v>-1420</v>
      </c>
      <c r="H17891" s="705" t="s">
        <v>11835</v>
      </c>
    </row>
    <row r="17892" spans="1:8" ht="15" x14ac:dyDescent="0.2">
      <c r="A17892" s="734">
        <v>45276</v>
      </c>
      <c r="B17892" s="63" t="s">
        <v>11617</v>
      </c>
      <c r="C17892" s="551" t="s">
        <v>379</v>
      </c>
      <c r="D17892" s="740" t="s">
        <v>11959</v>
      </c>
      <c r="E17892" s="552">
        <v>12502</v>
      </c>
      <c r="F17892" s="126"/>
      <c r="G17892" s="126">
        <f t="shared" si="287"/>
        <v>-12502</v>
      </c>
      <c r="H17892" s="705" t="s">
        <v>11835</v>
      </c>
    </row>
    <row r="17893" spans="1:8" ht="15" x14ac:dyDescent="0.2">
      <c r="A17893" s="734">
        <v>45276</v>
      </c>
      <c r="B17893" s="63" t="s">
        <v>11635</v>
      </c>
      <c r="C17893" s="63" t="s">
        <v>10993</v>
      </c>
      <c r="D17893" s="183" t="s">
        <v>11960</v>
      </c>
      <c r="E17893" s="126">
        <v>29000</v>
      </c>
      <c r="F17893" s="126"/>
      <c r="G17893" s="126">
        <f t="shared" si="287"/>
        <v>-29000</v>
      </c>
      <c r="H17893" s="705" t="s">
        <v>11835</v>
      </c>
    </row>
    <row r="17894" spans="1:8" ht="15" x14ac:dyDescent="0.2">
      <c r="A17894" s="734">
        <v>45276</v>
      </c>
      <c r="B17894" s="63" t="s">
        <v>10908</v>
      </c>
      <c r="C17894" s="63" t="s">
        <v>286</v>
      </c>
      <c r="D17894" s="183" t="s">
        <v>9895</v>
      </c>
      <c r="E17894" s="126">
        <v>400</v>
      </c>
      <c r="F17894" s="126"/>
      <c r="G17894" s="126">
        <f t="shared" si="287"/>
        <v>-400</v>
      </c>
      <c r="H17894" s="705" t="s">
        <v>11835</v>
      </c>
    </row>
    <row r="17895" spans="1:8" ht="15"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x14ac:dyDescent="0.2">
      <c r="A17896" s="734">
        <v>45278</v>
      </c>
      <c r="B17896" s="63" t="s">
        <v>103</v>
      </c>
      <c r="C17896" s="63" t="s">
        <v>103</v>
      </c>
      <c r="D17896" s="183" t="s">
        <v>3259</v>
      </c>
      <c r="E17896" s="126">
        <v>1000</v>
      </c>
      <c r="F17896" s="126"/>
      <c r="G17896" s="126">
        <f t="shared" si="288"/>
        <v>-1000</v>
      </c>
      <c r="H17896" s="705" t="s">
        <v>11835</v>
      </c>
    </row>
    <row r="17897" spans="1:8" ht="15" x14ac:dyDescent="0.2">
      <c r="A17897" s="734">
        <v>45278</v>
      </c>
      <c r="B17897" s="63" t="s">
        <v>9986</v>
      </c>
      <c r="C17897" s="63" t="s">
        <v>5741</v>
      </c>
      <c r="D17897" s="183" t="s">
        <v>370</v>
      </c>
      <c r="E17897" s="126">
        <v>1700</v>
      </c>
      <c r="F17897" s="126"/>
      <c r="G17897" s="126">
        <f t="shared" si="288"/>
        <v>-1700</v>
      </c>
      <c r="H17897" s="705" t="s">
        <v>11835</v>
      </c>
    </row>
    <row r="17898" spans="1:8" ht="15" x14ac:dyDescent="0.2">
      <c r="A17898" s="734">
        <v>45278</v>
      </c>
      <c r="B17898" s="63" t="s">
        <v>11635</v>
      </c>
      <c r="C17898" s="63" t="s">
        <v>10993</v>
      </c>
      <c r="D17898" s="183" t="s">
        <v>4309</v>
      </c>
      <c r="E17898" s="126">
        <v>420</v>
      </c>
      <c r="F17898" s="126"/>
      <c r="G17898" s="126">
        <f t="shared" si="288"/>
        <v>-420</v>
      </c>
      <c r="H17898" s="705" t="s">
        <v>11835</v>
      </c>
    </row>
    <row r="17899" spans="1:8" ht="15" x14ac:dyDescent="0.2">
      <c r="A17899" s="734">
        <v>45278</v>
      </c>
      <c r="B17899" s="63" t="s">
        <v>10232</v>
      </c>
      <c r="C17899" s="63" t="s">
        <v>10993</v>
      </c>
      <c r="D17899" s="183" t="s">
        <v>11961</v>
      </c>
      <c r="E17899" s="126">
        <v>3450</v>
      </c>
      <c r="F17899" s="126"/>
      <c r="G17899" s="126">
        <f t="shared" si="288"/>
        <v>-3450</v>
      </c>
      <c r="H17899" s="705" t="s">
        <v>11835</v>
      </c>
    </row>
    <row r="17900" spans="1:8" ht="15" x14ac:dyDescent="0.2">
      <c r="A17900" s="734">
        <v>45279</v>
      </c>
      <c r="B17900" s="63" t="s">
        <v>11635</v>
      </c>
      <c r="C17900" s="63" t="s">
        <v>5741</v>
      </c>
      <c r="D17900" s="183" t="s">
        <v>370</v>
      </c>
      <c r="E17900" s="126">
        <v>1500</v>
      </c>
      <c r="F17900" s="126"/>
      <c r="G17900" s="126">
        <f t="shared" si="288"/>
        <v>-1500</v>
      </c>
      <c r="H17900" s="705" t="s">
        <v>11835</v>
      </c>
    </row>
    <row r="17901" spans="1:8" ht="15" x14ac:dyDescent="0.2">
      <c r="A17901" s="734">
        <v>45279</v>
      </c>
      <c r="B17901" s="63" t="s">
        <v>11635</v>
      </c>
      <c r="C17901" s="63" t="s">
        <v>5741</v>
      </c>
      <c r="D17901" s="183" t="s">
        <v>370</v>
      </c>
      <c r="E17901" s="126">
        <v>1000</v>
      </c>
      <c r="F17901" s="126"/>
      <c r="G17901" s="126">
        <f t="shared" si="288"/>
        <v>-1000</v>
      </c>
      <c r="H17901" s="705" t="s">
        <v>11835</v>
      </c>
    </row>
    <row r="17902" spans="1:8" ht="15" x14ac:dyDescent="0.2">
      <c r="A17902" s="734">
        <v>45279</v>
      </c>
      <c r="B17902" s="63" t="s">
        <v>11635</v>
      </c>
      <c r="C17902" s="63" t="s">
        <v>10993</v>
      </c>
      <c r="D17902" s="183" t="s">
        <v>11962</v>
      </c>
      <c r="E17902" s="126">
        <v>6700</v>
      </c>
      <c r="F17902" s="126"/>
      <c r="G17902" s="126">
        <f t="shared" si="288"/>
        <v>-6700</v>
      </c>
      <c r="H17902" s="705" t="s">
        <v>11835</v>
      </c>
    </row>
    <row r="17903" spans="1:8" ht="15" x14ac:dyDescent="0.2">
      <c r="A17903" s="734">
        <v>45279</v>
      </c>
      <c r="B17903" s="63" t="s">
        <v>25</v>
      </c>
      <c r="C17903" s="63" t="s">
        <v>392</v>
      </c>
      <c r="D17903" s="183" t="s">
        <v>11963</v>
      </c>
      <c r="E17903" s="126">
        <v>2350</v>
      </c>
      <c r="F17903" s="126"/>
      <c r="G17903" s="126">
        <f t="shared" si="288"/>
        <v>-2350</v>
      </c>
      <c r="H17903" s="705" t="s">
        <v>11835</v>
      </c>
    </row>
    <row r="17904" spans="1:8" ht="15" x14ac:dyDescent="0.2">
      <c r="A17904" s="734">
        <v>45279</v>
      </c>
      <c r="B17904" s="63" t="s">
        <v>11625</v>
      </c>
      <c r="C17904" s="63" t="s">
        <v>5741</v>
      </c>
      <c r="D17904" s="183" t="s">
        <v>10337</v>
      </c>
      <c r="E17904" s="126">
        <v>250</v>
      </c>
      <c r="F17904" s="126"/>
      <c r="G17904" s="126">
        <f t="shared" si="288"/>
        <v>-250</v>
      </c>
      <c r="H17904" s="705" t="s">
        <v>11835</v>
      </c>
    </row>
    <row r="17905" spans="1:8" ht="15" x14ac:dyDescent="0.2">
      <c r="A17905" s="734">
        <v>45279</v>
      </c>
      <c r="B17905" s="63" t="s">
        <v>103</v>
      </c>
      <c r="C17905" s="63" t="s">
        <v>794</v>
      </c>
      <c r="D17905" s="183" t="s">
        <v>11964</v>
      </c>
      <c r="E17905" s="126">
        <v>11000</v>
      </c>
      <c r="F17905" s="126"/>
      <c r="G17905" s="126">
        <f t="shared" si="288"/>
        <v>-11000</v>
      </c>
      <c r="H17905" s="705" t="s">
        <v>11835</v>
      </c>
    </row>
    <row r="17906" spans="1:8" ht="15" x14ac:dyDescent="0.2">
      <c r="A17906" s="734">
        <v>45279</v>
      </c>
      <c r="B17906" s="63" t="s">
        <v>103</v>
      </c>
      <c r="C17906" s="63" t="s">
        <v>103</v>
      </c>
      <c r="D17906" s="183" t="s">
        <v>3259</v>
      </c>
      <c r="E17906" s="126">
        <v>1000</v>
      </c>
      <c r="F17906" s="126"/>
      <c r="G17906" s="126">
        <f t="shared" si="288"/>
        <v>-1000</v>
      </c>
      <c r="H17906" s="705" t="s">
        <v>11835</v>
      </c>
    </row>
    <row r="17907" spans="1:8" ht="15" x14ac:dyDescent="0.2">
      <c r="A17907" s="734">
        <v>45279</v>
      </c>
      <c r="B17907" s="63" t="s">
        <v>11897</v>
      </c>
      <c r="C17907" s="63" t="s">
        <v>10993</v>
      </c>
      <c r="D17907" s="183" t="s">
        <v>11965</v>
      </c>
      <c r="E17907" s="126">
        <v>35300</v>
      </c>
      <c r="F17907" s="126"/>
      <c r="G17907" s="126">
        <f t="shared" si="288"/>
        <v>-35300</v>
      </c>
      <c r="H17907" s="705" t="s">
        <v>11835</v>
      </c>
    </row>
    <row r="17908" spans="1:8" ht="15" x14ac:dyDescent="0.2">
      <c r="A17908" s="734">
        <v>45279</v>
      </c>
      <c r="B17908" s="63" t="s">
        <v>11897</v>
      </c>
      <c r="C17908" s="63" t="s">
        <v>5741</v>
      </c>
      <c r="D17908" s="183" t="s">
        <v>370</v>
      </c>
      <c r="E17908" s="126">
        <v>1400</v>
      </c>
      <c r="F17908" s="126"/>
      <c r="G17908" s="126">
        <f t="shared" si="288"/>
        <v>-1400</v>
      </c>
      <c r="H17908" s="705" t="s">
        <v>11835</v>
      </c>
    </row>
    <row r="17909" spans="1:8" ht="15" x14ac:dyDescent="0.2">
      <c r="A17909" s="734">
        <v>45279</v>
      </c>
      <c r="B17909" s="63" t="s">
        <v>3946</v>
      </c>
      <c r="C17909" s="63" t="s">
        <v>794</v>
      </c>
      <c r="D17909" s="183" t="s">
        <v>11973</v>
      </c>
      <c r="E17909" s="126">
        <v>28000</v>
      </c>
      <c r="F17909" s="126"/>
      <c r="G17909" s="126">
        <f t="shared" si="288"/>
        <v>-28000</v>
      </c>
      <c r="H17909" s="705" t="s">
        <v>11835</v>
      </c>
    </row>
    <row r="17910" spans="1:8" ht="15" x14ac:dyDescent="0.2">
      <c r="A17910" s="734">
        <v>45279</v>
      </c>
      <c r="B17910" s="63" t="s">
        <v>103</v>
      </c>
      <c r="C17910" s="63"/>
      <c r="D17910" s="183" t="s">
        <v>11974</v>
      </c>
      <c r="E17910" s="126">
        <v>600</v>
      </c>
      <c r="F17910" s="126"/>
      <c r="G17910" s="126">
        <f t="shared" si="288"/>
        <v>-600</v>
      </c>
      <c r="H17910" s="705" t="s">
        <v>11835</v>
      </c>
    </row>
    <row r="17911" spans="1:8" ht="15" x14ac:dyDescent="0.2">
      <c r="A17911" s="734">
        <v>45279</v>
      </c>
      <c r="B17911" s="63" t="s">
        <v>10232</v>
      </c>
      <c r="C17911" s="63" t="s">
        <v>5741</v>
      </c>
      <c r="D17911" s="183" t="s">
        <v>370</v>
      </c>
      <c r="E17911" s="126">
        <v>1500</v>
      </c>
      <c r="F17911" s="126"/>
      <c r="G17911" s="126">
        <f t="shared" si="288"/>
        <v>-1500</v>
      </c>
      <c r="H17911" s="705" t="s">
        <v>11835</v>
      </c>
    </row>
    <row r="17912" spans="1:8" ht="15" x14ac:dyDescent="0.2">
      <c r="A17912" s="734">
        <v>45279</v>
      </c>
      <c r="B17912" s="63" t="s">
        <v>103</v>
      </c>
      <c r="C17912" s="63" t="s">
        <v>103</v>
      </c>
      <c r="D17912" s="183" t="s">
        <v>3259</v>
      </c>
      <c r="E17912" s="126">
        <v>3000</v>
      </c>
      <c r="F17912" s="126"/>
      <c r="G17912" s="126">
        <f t="shared" si="288"/>
        <v>-3000</v>
      </c>
      <c r="H17912" s="705" t="s">
        <v>11835</v>
      </c>
    </row>
    <row r="17913" spans="1:8" ht="15" x14ac:dyDescent="0.2">
      <c r="A17913" s="734">
        <v>45279</v>
      </c>
      <c r="B17913" s="63" t="s">
        <v>11089</v>
      </c>
      <c r="C17913" s="63" t="s">
        <v>11975</v>
      </c>
      <c r="D17913" s="183" t="s">
        <v>11976</v>
      </c>
      <c r="E17913" s="126">
        <v>20000</v>
      </c>
      <c r="F17913" s="126"/>
      <c r="G17913" s="126">
        <f t="shared" si="288"/>
        <v>-20000</v>
      </c>
      <c r="H17913" s="705" t="s">
        <v>11835</v>
      </c>
    </row>
    <row r="17914" spans="1:8" ht="15" x14ac:dyDescent="0.2">
      <c r="A17914" s="734">
        <v>45279</v>
      </c>
      <c r="B17914" s="63" t="s">
        <v>10232</v>
      </c>
      <c r="C17914" s="63" t="s">
        <v>6784</v>
      </c>
      <c r="D17914" s="183" t="s">
        <v>10721</v>
      </c>
      <c r="E17914" s="126">
        <v>150000</v>
      </c>
      <c r="F17914" s="126"/>
      <c r="G17914" s="126">
        <f t="shared" si="288"/>
        <v>-150000</v>
      </c>
      <c r="H17914" s="705" t="s">
        <v>11835</v>
      </c>
    </row>
    <row r="17915" spans="1:8" ht="15" x14ac:dyDescent="0.2">
      <c r="A17915" s="734">
        <v>45279</v>
      </c>
      <c r="B17915" s="63" t="s">
        <v>11089</v>
      </c>
      <c r="C17915" s="63" t="s">
        <v>10993</v>
      </c>
      <c r="D17915" s="183" t="s">
        <v>11877</v>
      </c>
      <c r="E17915" s="126">
        <v>6080</v>
      </c>
      <c r="F17915" s="126"/>
      <c r="G17915" s="126">
        <f t="shared" si="288"/>
        <v>-6080</v>
      </c>
      <c r="H17915" s="705" t="s">
        <v>11835</v>
      </c>
    </row>
    <row r="17916" spans="1:8" ht="15" x14ac:dyDescent="0.2">
      <c r="A17916" s="734">
        <v>45280</v>
      </c>
      <c r="B17916" s="63" t="s">
        <v>11089</v>
      </c>
      <c r="C17916" s="63" t="s">
        <v>392</v>
      </c>
      <c r="D17916" s="183" t="s">
        <v>11977</v>
      </c>
      <c r="E17916" s="126">
        <v>1000</v>
      </c>
      <c r="F17916" s="126"/>
      <c r="G17916" s="126">
        <f t="shared" si="288"/>
        <v>-1000</v>
      </c>
      <c r="H17916" s="705" t="s">
        <v>11835</v>
      </c>
    </row>
    <row r="17917" spans="1:8" ht="15" x14ac:dyDescent="0.2">
      <c r="A17917" s="734">
        <v>45280</v>
      </c>
      <c r="B17917" s="63" t="s">
        <v>11089</v>
      </c>
      <c r="C17917" s="63" t="s">
        <v>10993</v>
      </c>
      <c r="D17917" s="183" t="s">
        <v>11978</v>
      </c>
      <c r="E17917" s="126">
        <v>900</v>
      </c>
      <c r="F17917" s="126"/>
      <c r="G17917" s="126">
        <f t="shared" si="288"/>
        <v>-900</v>
      </c>
      <c r="H17917" s="705" t="s">
        <v>11835</v>
      </c>
    </row>
    <row r="17918" spans="1:8" ht="15" x14ac:dyDescent="0.2">
      <c r="A17918" s="734">
        <v>45280</v>
      </c>
      <c r="B17918" s="63" t="s">
        <v>103</v>
      </c>
      <c r="C17918" s="63" t="s">
        <v>103</v>
      </c>
      <c r="D17918" s="183" t="s">
        <v>3259</v>
      </c>
      <c r="E17918" s="126">
        <v>1500</v>
      </c>
      <c r="F17918" s="126"/>
      <c r="G17918" s="126">
        <f t="shared" si="288"/>
        <v>-1500</v>
      </c>
      <c r="H17918" s="705" t="s">
        <v>11835</v>
      </c>
    </row>
    <row r="17919" spans="1:8" ht="15" x14ac:dyDescent="0.2">
      <c r="A17919" s="734">
        <v>45280</v>
      </c>
      <c r="B17919" s="63" t="s">
        <v>11635</v>
      </c>
      <c r="C17919" s="670" t="s">
        <v>2190</v>
      </c>
      <c r="D17919" s="907" t="s">
        <v>11979</v>
      </c>
      <c r="E17919" s="672">
        <v>3400</v>
      </c>
      <c r="F17919" s="126"/>
      <c r="G17919" s="126">
        <f t="shared" si="288"/>
        <v>-3400</v>
      </c>
      <c r="H17919" s="705" t="s">
        <v>11835</v>
      </c>
    </row>
    <row r="17920" spans="1:8" ht="15" x14ac:dyDescent="0.2">
      <c r="A17920" s="734">
        <v>45280</v>
      </c>
      <c r="B17920" s="63" t="s">
        <v>11728</v>
      </c>
      <c r="C17920" s="670" t="s">
        <v>2190</v>
      </c>
      <c r="D17920" s="907" t="s">
        <v>11979</v>
      </c>
      <c r="E17920" s="672">
        <v>3400</v>
      </c>
      <c r="F17920" s="126"/>
      <c r="G17920" s="126">
        <f t="shared" si="288"/>
        <v>-3400</v>
      </c>
      <c r="H17920" s="705" t="s">
        <v>11835</v>
      </c>
    </row>
    <row r="17921" spans="1:8" ht="15" x14ac:dyDescent="0.2">
      <c r="A17921" s="734">
        <v>45280</v>
      </c>
      <c r="B17921" s="63" t="s">
        <v>10232</v>
      </c>
      <c r="C17921" s="670" t="s">
        <v>2190</v>
      </c>
      <c r="D17921" s="907" t="s">
        <v>11979</v>
      </c>
      <c r="E17921" s="672">
        <v>3400</v>
      </c>
      <c r="F17921" s="126"/>
      <c r="G17921" s="126">
        <f t="shared" si="288"/>
        <v>-3400</v>
      </c>
      <c r="H17921" s="705" t="s">
        <v>11835</v>
      </c>
    </row>
    <row r="17922" spans="1:8" ht="15" x14ac:dyDescent="0.2">
      <c r="A17922" s="734">
        <v>45280</v>
      </c>
      <c r="B17922" s="63" t="s">
        <v>11897</v>
      </c>
      <c r="C17922" s="670" t="s">
        <v>2190</v>
      </c>
      <c r="D17922" s="907" t="s">
        <v>11979</v>
      </c>
      <c r="E17922" s="672">
        <v>3400</v>
      </c>
      <c r="F17922" s="126"/>
      <c r="G17922" s="126">
        <f t="shared" si="288"/>
        <v>-3400</v>
      </c>
      <c r="H17922" s="705" t="s">
        <v>11835</v>
      </c>
    </row>
    <row r="17923" spans="1:8" ht="15" x14ac:dyDescent="0.2">
      <c r="A17923" s="734">
        <v>45280</v>
      </c>
      <c r="B17923" s="63" t="s">
        <v>11089</v>
      </c>
      <c r="C17923" s="670" t="s">
        <v>2190</v>
      </c>
      <c r="D17923" s="907" t="s">
        <v>11979</v>
      </c>
      <c r="E17923" s="672">
        <v>3400</v>
      </c>
      <c r="F17923" s="126"/>
      <c r="G17923" s="126">
        <f t="shared" si="288"/>
        <v>-3400</v>
      </c>
      <c r="H17923" s="705" t="s">
        <v>11835</v>
      </c>
    </row>
    <row r="17924" spans="1:8" ht="15" x14ac:dyDescent="0.2">
      <c r="A17924" s="734">
        <v>45281</v>
      </c>
      <c r="B17924" s="63" t="s">
        <v>11980</v>
      </c>
      <c r="C17924" s="63" t="s">
        <v>392</v>
      </c>
      <c r="D17924" s="183" t="s">
        <v>11981</v>
      </c>
      <c r="E17924" s="126">
        <v>300</v>
      </c>
      <c r="F17924" s="126"/>
      <c r="G17924" s="126">
        <f t="shared" si="288"/>
        <v>-300</v>
      </c>
      <c r="H17924" s="705" t="s">
        <v>11835</v>
      </c>
    </row>
    <row r="17925" spans="1:8" ht="15" x14ac:dyDescent="0.2">
      <c r="A17925" s="734">
        <v>45281</v>
      </c>
      <c r="B17925" s="63" t="s">
        <v>11635</v>
      </c>
      <c r="C17925" s="63" t="s">
        <v>286</v>
      </c>
      <c r="D17925" s="183" t="s">
        <v>9895</v>
      </c>
      <c r="E17925" s="126">
        <v>200</v>
      </c>
      <c r="F17925" s="126"/>
      <c r="G17925" s="126">
        <f t="shared" si="288"/>
        <v>-200</v>
      </c>
      <c r="H17925" s="705" t="s">
        <v>11835</v>
      </c>
    </row>
    <row r="17926" spans="1:8" ht="15" x14ac:dyDescent="0.2">
      <c r="A17926" s="734">
        <v>45281</v>
      </c>
      <c r="B17926" s="63" t="s">
        <v>11635</v>
      </c>
      <c r="C17926" s="63" t="s">
        <v>5741</v>
      </c>
      <c r="D17926" s="183" t="s">
        <v>370</v>
      </c>
      <c r="E17926" s="126">
        <v>1000</v>
      </c>
      <c r="F17926" s="126"/>
      <c r="G17926" s="126">
        <f t="shared" si="288"/>
        <v>-1000</v>
      </c>
      <c r="H17926" s="705" t="s">
        <v>11835</v>
      </c>
    </row>
    <row r="17927" spans="1:8" ht="15" x14ac:dyDescent="0.2">
      <c r="A17927" s="734">
        <v>45281</v>
      </c>
      <c r="B17927" s="63" t="s">
        <v>11446</v>
      </c>
      <c r="C17927" s="63" t="s">
        <v>11884</v>
      </c>
      <c r="D17927" s="183" t="s">
        <v>11987</v>
      </c>
      <c r="E17927" s="126">
        <v>50000</v>
      </c>
      <c r="F17927" s="126"/>
      <c r="G17927" s="126">
        <f t="shared" si="288"/>
        <v>-50000</v>
      </c>
      <c r="H17927" s="705" t="s">
        <v>11835</v>
      </c>
    </row>
    <row r="17928" spans="1:8" ht="15" x14ac:dyDescent="0.2">
      <c r="A17928" s="734">
        <v>45281</v>
      </c>
      <c r="B17928" s="63" t="s">
        <v>11635</v>
      </c>
      <c r="C17928" s="63" t="s">
        <v>5741</v>
      </c>
      <c r="D17928" s="183" t="s">
        <v>11988</v>
      </c>
      <c r="E17928" s="126">
        <v>300</v>
      </c>
      <c r="F17928" s="126"/>
      <c r="G17928" s="126">
        <f t="shared" si="288"/>
        <v>-300</v>
      </c>
      <c r="H17928" s="705" t="s">
        <v>11835</v>
      </c>
    </row>
    <row r="17929" spans="1:8" ht="15" x14ac:dyDescent="0.2">
      <c r="A17929" s="734">
        <v>45281</v>
      </c>
      <c r="B17929" s="63" t="s">
        <v>11728</v>
      </c>
      <c r="C17929" s="63" t="s">
        <v>10993</v>
      </c>
      <c r="D17929" s="183" t="s">
        <v>11989</v>
      </c>
      <c r="E17929" s="126">
        <v>5400</v>
      </c>
      <c r="F17929" s="126"/>
      <c r="G17929" s="126">
        <f t="shared" si="288"/>
        <v>-5400</v>
      </c>
      <c r="H17929" s="705" t="s">
        <v>11835</v>
      </c>
    </row>
    <row r="17930" spans="1:8" ht="15" x14ac:dyDescent="0.2">
      <c r="A17930" s="734">
        <v>45281</v>
      </c>
      <c r="B17930" s="63" t="s">
        <v>11026</v>
      </c>
      <c r="C17930" s="63" t="s">
        <v>5741</v>
      </c>
      <c r="D17930" s="183" t="s">
        <v>370</v>
      </c>
      <c r="E17930" s="126">
        <v>1800</v>
      </c>
      <c r="F17930" s="126"/>
      <c r="G17930" s="126">
        <f t="shared" si="288"/>
        <v>-1800</v>
      </c>
      <c r="H17930" s="705" t="s">
        <v>11835</v>
      </c>
    </row>
    <row r="17931" spans="1:8" ht="15" x14ac:dyDescent="0.2">
      <c r="A17931" s="734">
        <v>45281</v>
      </c>
      <c r="B17931" s="63" t="s">
        <v>11897</v>
      </c>
      <c r="C17931" s="63" t="s">
        <v>5741</v>
      </c>
      <c r="D17931" s="183" t="s">
        <v>370</v>
      </c>
      <c r="E17931" s="126">
        <v>1500</v>
      </c>
      <c r="F17931" s="126"/>
      <c r="G17931" s="126">
        <f t="shared" si="288"/>
        <v>-1500</v>
      </c>
      <c r="H17931" s="705" t="s">
        <v>11835</v>
      </c>
    </row>
    <row r="17932" spans="1:8" ht="15" x14ac:dyDescent="0.2">
      <c r="A17932" s="734">
        <v>45281</v>
      </c>
      <c r="B17932" s="63" t="s">
        <v>103</v>
      </c>
      <c r="C17932" s="63" t="s">
        <v>392</v>
      </c>
      <c r="D17932" s="183" t="s">
        <v>11990</v>
      </c>
      <c r="E17932" s="126">
        <v>1300</v>
      </c>
      <c r="F17932" s="126"/>
      <c r="G17932" s="126">
        <f t="shared" si="288"/>
        <v>-1300</v>
      </c>
      <c r="H17932" s="705" t="s">
        <v>11835</v>
      </c>
    </row>
    <row r="17933" spans="1:8" ht="15" x14ac:dyDescent="0.2">
      <c r="A17933" s="734">
        <v>45281</v>
      </c>
      <c r="B17933" s="63" t="s">
        <v>103</v>
      </c>
      <c r="C17933" s="63" t="s">
        <v>392</v>
      </c>
      <c r="D17933" s="183" t="s">
        <v>11996</v>
      </c>
      <c r="E17933" s="126">
        <v>3700</v>
      </c>
      <c r="F17933" s="126"/>
      <c r="G17933" s="126">
        <f t="shared" si="288"/>
        <v>-3700</v>
      </c>
      <c r="H17933" s="705" t="s">
        <v>11835</v>
      </c>
    </row>
    <row r="17934" spans="1:8" ht="15" x14ac:dyDescent="0.2">
      <c r="A17934" s="734">
        <v>45281</v>
      </c>
      <c r="B17934" s="63" t="s">
        <v>11897</v>
      </c>
      <c r="C17934" s="63" t="s">
        <v>10993</v>
      </c>
      <c r="D17934" s="183" t="s">
        <v>11991</v>
      </c>
      <c r="E17934" s="126">
        <v>59500</v>
      </c>
      <c r="F17934" s="126"/>
      <c r="G17934" s="126">
        <f t="shared" si="288"/>
        <v>-59500</v>
      </c>
      <c r="H17934" s="705" t="s">
        <v>11835</v>
      </c>
    </row>
    <row r="17935" spans="1:8" ht="15" x14ac:dyDescent="0.2">
      <c r="A17935" s="734">
        <v>45281</v>
      </c>
      <c r="B17935" s="41" t="s">
        <v>6505</v>
      </c>
      <c r="C17935" s="63" t="s">
        <v>794</v>
      </c>
      <c r="D17935" s="183" t="s">
        <v>11992</v>
      </c>
      <c r="E17935" s="126">
        <v>21600</v>
      </c>
      <c r="F17935" s="126"/>
      <c r="G17935" s="126">
        <f t="shared" si="288"/>
        <v>-21600</v>
      </c>
      <c r="H17935" s="705" t="s">
        <v>11835</v>
      </c>
    </row>
    <row r="17936" spans="1:8" ht="15" x14ac:dyDescent="0.2">
      <c r="A17936" s="734">
        <v>45282</v>
      </c>
      <c r="B17936" s="63" t="s">
        <v>11635</v>
      </c>
      <c r="C17936" s="63" t="s">
        <v>10993</v>
      </c>
      <c r="D17936" s="183" t="s">
        <v>11993</v>
      </c>
      <c r="E17936" s="126">
        <v>3050</v>
      </c>
      <c r="F17936" s="126"/>
      <c r="G17936" s="126">
        <f t="shared" si="288"/>
        <v>-3050</v>
      </c>
      <c r="H17936" s="705" t="s">
        <v>11835</v>
      </c>
    </row>
    <row r="17937" spans="1:8" ht="15" x14ac:dyDescent="0.2">
      <c r="A17937" s="734">
        <v>45282</v>
      </c>
      <c r="B17937" s="63" t="s">
        <v>103</v>
      </c>
      <c r="C17937" s="63" t="s">
        <v>103</v>
      </c>
      <c r="D17937" s="183" t="s">
        <v>11994</v>
      </c>
      <c r="E17937" s="126">
        <v>3000</v>
      </c>
      <c r="F17937" s="126"/>
      <c r="G17937" s="126">
        <f t="shared" si="288"/>
        <v>-3000</v>
      </c>
      <c r="H17937" s="705" t="s">
        <v>11835</v>
      </c>
    </row>
    <row r="17938" spans="1:8" ht="15" x14ac:dyDescent="0.2">
      <c r="A17938" s="734">
        <v>45282</v>
      </c>
      <c r="B17938" s="63" t="s">
        <v>10908</v>
      </c>
      <c r="C17938" s="63" t="s">
        <v>5741</v>
      </c>
      <c r="D17938" s="183" t="s">
        <v>370</v>
      </c>
      <c r="E17938" s="126">
        <v>600</v>
      </c>
      <c r="F17938" s="126"/>
      <c r="G17938" s="126">
        <f t="shared" si="288"/>
        <v>-600</v>
      </c>
      <c r="H17938" s="705" t="s">
        <v>11835</v>
      </c>
    </row>
    <row r="17939" spans="1:8" ht="15" x14ac:dyDescent="0.2">
      <c r="A17939" s="734">
        <v>45282</v>
      </c>
      <c r="B17939" s="63" t="s">
        <v>10908</v>
      </c>
      <c r="C17939" s="63" t="s">
        <v>392</v>
      </c>
      <c r="D17939" s="183" t="s">
        <v>11995</v>
      </c>
      <c r="E17939" s="126">
        <v>5000</v>
      </c>
      <c r="F17939" s="126"/>
      <c r="G17939" s="126">
        <f t="shared" si="288"/>
        <v>-5000</v>
      </c>
      <c r="H17939" s="705" t="s">
        <v>11835</v>
      </c>
    </row>
    <row r="17940" spans="1:8" ht="15" x14ac:dyDescent="0.2">
      <c r="A17940" s="734">
        <v>45283</v>
      </c>
      <c r="B17940" s="63" t="s">
        <v>10232</v>
      </c>
      <c r="C17940" s="63" t="s">
        <v>6784</v>
      </c>
      <c r="D17940" s="183" t="s">
        <v>12039</v>
      </c>
      <c r="E17940" s="126">
        <v>100000</v>
      </c>
      <c r="F17940" s="126"/>
      <c r="G17940" s="126">
        <f t="shared" si="288"/>
        <v>-100000</v>
      </c>
      <c r="H17940" s="705" t="s">
        <v>11835</v>
      </c>
    </row>
    <row r="17941" spans="1:8" ht="15" x14ac:dyDescent="0.2">
      <c r="A17941" s="734">
        <v>45283</v>
      </c>
      <c r="B17941" s="63" t="s">
        <v>11897</v>
      </c>
      <c r="C17941" s="63" t="s">
        <v>5741</v>
      </c>
      <c r="D17941" s="183" t="s">
        <v>12005</v>
      </c>
      <c r="E17941" s="126">
        <v>11000</v>
      </c>
      <c r="F17941" s="126"/>
      <c r="G17941" s="126">
        <f t="shared" si="288"/>
        <v>-11000</v>
      </c>
      <c r="H17941" s="705" t="s">
        <v>11835</v>
      </c>
    </row>
    <row r="17942" spans="1:8" ht="15" x14ac:dyDescent="0.2">
      <c r="A17942" s="734">
        <v>45283</v>
      </c>
      <c r="B17942" s="63" t="s">
        <v>11728</v>
      </c>
      <c r="C17942" s="63" t="s">
        <v>5741</v>
      </c>
      <c r="D17942" s="183" t="s">
        <v>10337</v>
      </c>
      <c r="E17942" s="126">
        <v>800</v>
      </c>
      <c r="F17942" s="126"/>
      <c r="G17942" s="126">
        <f t="shared" si="288"/>
        <v>-800</v>
      </c>
      <c r="H17942" s="705" t="s">
        <v>11835</v>
      </c>
    </row>
    <row r="17943" spans="1:8" ht="15" x14ac:dyDescent="0.2">
      <c r="A17943" s="734">
        <v>45286</v>
      </c>
      <c r="B17943" s="63" t="s">
        <v>10908</v>
      </c>
      <c r="C17943" s="63" t="s">
        <v>5741</v>
      </c>
      <c r="D17943" s="183" t="s">
        <v>12006</v>
      </c>
      <c r="E17943" s="126">
        <v>200</v>
      </c>
      <c r="F17943" s="126"/>
      <c r="G17943" s="126">
        <f t="shared" si="288"/>
        <v>-200</v>
      </c>
      <c r="H17943" s="705" t="s">
        <v>11835</v>
      </c>
    </row>
    <row r="17944" spans="1:8" ht="15" x14ac:dyDescent="0.2">
      <c r="A17944" s="734">
        <v>45286</v>
      </c>
      <c r="B17944" s="63" t="s">
        <v>11635</v>
      </c>
      <c r="C17944" s="63" t="s">
        <v>5410</v>
      </c>
      <c r="D17944" s="183" t="s">
        <v>370</v>
      </c>
      <c r="E17944" s="126">
        <v>9500</v>
      </c>
      <c r="F17944" s="126"/>
      <c r="G17944" s="126">
        <f t="shared" si="288"/>
        <v>-9500</v>
      </c>
      <c r="H17944" s="705" t="s">
        <v>11835</v>
      </c>
    </row>
    <row r="17945" spans="1:8" ht="15" x14ac:dyDescent="0.2">
      <c r="A17945" s="734">
        <v>45286</v>
      </c>
      <c r="B17945" s="63" t="s">
        <v>9986</v>
      </c>
      <c r="C17945" s="63" t="s">
        <v>10993</v>
      </c>
      <c r="D17945" s="183" t="s">
        <v>4966</v>
      </c>
      <c r="E17945" s="126">
        <v>18830</v>
      </c>
      <c r="F17945" s="126"/>
      <c r="G17945" s="126">
        <f t="shared" si="288"/>
        <v>-18830</v>
      </c>
      <c r="H17945" s="705" t="s">
        <v>11835</v>
      </c>
    </row>
    <row r="17946" spans="1:8" ht="15" x14ac:dyDescent="0.2">
      <c r="A17946" s="734">
        <v>45286</v>
      </c>
      <c r="B17946" s="63" t="s">
        <v>10232</v>
      </c>
      <c r="C17946" s="63" t="s">
        <v>9549</v>
      </c>
      <c r="D17946" s="183" t="s">
        <v>12002</v>
      </c>
      <c r="E17946" s="126">
        <v>125000</v>
      </c>
      <c r="F17946" s="126"/>
      <c r="G17946" s="126">
        <f t="shared" si="288"/>
        <v>-125000</v>
      </c>
      <c r="H17946" s="705" t="s">
        <v>11835</v>
      </c>
    </row>
    <row r="17947" spans="1:8" ht="15" x14ac:dyDescent="0.2">
      <c r="A17947" s="734">
        <v>45286</v>
      </c>
      <c r="B17947" s="63" t="s">
        <v>9986</v>
      </c>
      <c r="C17947" s="63" t="s">
        <v>6476</v>
      </c>
      <c r="D17947" s="183" t="s">
        <v>12003</v>
      </c>
      <c r="E17947" s="126">
        <v>200000</v>
      </c>
      <c r="F17947" s="126"/>
      <c r="G17947" s="126">
        <f t="shared" si="288"/>
        <v>-200000</v>
      </c>
      <c r="H17947" s="705" t="s">
        <v>11835</v>
      </c>
    </row>
    <row r="17948" spans="1:8" ht="15" x14ac:dyDescent="0.2">
      <c r="A17948" s="734">
        <v>45286</v>
      </c>
      <c r="B17948" s="63" t="s">
        <v>11617</v>
      </c>
      <c r="C17948" s="63" t="s">
        <v>11099</v>
      </c>
      <c r="D17948" s="183" t="s">
        <v>12003</v>
      </c>
      <c r="E17948" s="126">
        <v>100000</v>
      </c>
      <c r="F17948" s="126"/>
      <c r="G17948" s="126">
        <f t="shared" si="288"/>
        <v>-100000</v>
      </c>
      <c r="H17948" s="705" t="s">
        <v>11835</v>
      </c>
    </row>
    <row r="17949" spans="1:8" ht="15" x14ac:dyDescent="0.2">
      <c r="A17949" s="734">
        <v>45286</v>
      </c>
      <c r="B17949" s="63" t="s">
        <v>9356</v>
      </c>
      <c r="C17949" s="63" t="s">
        <v>5681</v>
      </c>
      <c r="D17949" s="183" t="s">
        <v>12003</v>
      </c>
      <c r="E17949" s="126">
        <v>500000</v>
      </c>
      <c r="F17949" s="126"/>
      <c r="G17949" s="126">
        <f t="shared" si="288"/>
        <v>-500000</v>
      </c>
      <c r="H17949" s="705" t="s">
        <v>11835</v>
      </c>
    </row>
    <row r="17950" spans="1:8" ht="24" x14ac:dyDescent="0.2">
      <c r="A17950" s="734">
        <v>45286</v>
      </c>
      <c r="B17950" s="63" t="s">
        <v>11617</v>
      </c>
      <c r="C17950" s="63" t="s">
        <v>10993</v>
      </c>
      <c r="D17950" s="183" t="s">
        <v>12004</v>
      </c>
      <c r="E17950" s="126">
        <v>42000</v>
      </c>
      <c r="F17950" s="126"/>
      <c r="G17950" s="126">
        <f t="shared" si="288"/>
        <v>-42000</v>
      </c>
      <c r="H17950" s="705" t="s">
        <v>11835</v>
      </c>
    </row>
    <row r="17951" spans="1:8" ht="15" x14ac:dyDescent="0.2">
      <c r="A17951" s="734">
        <v>45286</v>
      </c>
      <c r="B17951" s="63" t="s">
        <v>11897</v>
      </c>
      <c r="C17951" s="566" t="s">
        <v>12010</v>
      </c>
      <c r="D17951" s="875" t="s">
        <v>12011</v>
      </c>
      <c r="E17951" s="567">
        <v>40000</v>
      </c>
      <c r="F17951" s="126"/>
      <c r="G17951" s="126">
        <f t="shared" si="288"/>
        <v>-40000</v>
      </c>
      <c r="H17951" s="705" t="s">
        <v>11835</v>
      </c>
    </row>
    <row r="17952" spans="1:8" ht="15" x14ac:dyDescent="0.2">
      <c r="A17952" s="734">
        <v>45286</v>
      </c>
      <c r="B17952" s="63" t="s">
        <v>10908</v>
      </c>
      <c r="C17952" s="566" t="s">
        <v>12010</v>
      </c>
      <c r="D17952" s="875" t="s">
        <v>12011</v>
      </c>
      <c r="E17952" s="567">
        <v>15000</v>
      </c>
      <c r="F17952" s="126"/>
      <c r="G17952" s="126">
        <f t="shared" si="288"/>
        <v>-15000</v>
      </c>
      <c r="H17952" s="705" t="s">
        <v>11835</v>
      </c>
    </row>
    <row r="17953" spans="1:8" ht="15" x14ac:dyDescent="0.2">
      <c r="A17953" s="734">
        <v>45286</v>
      </c>
      <c r="B17953" s="63" t="s">
        <v>11635</v>
      </c>
      <c r="C17953" s="566" t="s">
        <v>12010</v>
      </c>
      <c r="D17953" s="875" t="s">
        <v>12011</v>
      </c>
      <c r="E17953" s="567">
        <v>2000</v>
      </c>
      <c r="F17953" s="126"/>
      <c r="G17953" s="126">
        <f t="shared" si="288"/>
        <v>-2000</v>
      </c>
      <c r="H17953" s="705" t="s">
        <v>11835</v>
      </c>
    </row>
    <row r="17954" spans="1:8" ht="15" x14ac:dyDescent="0.2">
      <c r="A17954" s="734">
        <v>45286</v>
      </c>
      <c r="B17954" s="63" t="s">
        <v>9967</v>
      </c>
      <c r="C17954" s="566" t="s">
        <v>12010</v>
      </c>
      <c r="D17954" s="875" t="s">
        <v>12011</v>
      </c>
      <c r="E17954" s="567">
        <v>17000</v>
      </c>
      <c r="F17954" s="126"/>
      <c r="G17954" s="126">
        <f t="shared" si="288"/>
        <v>-17000</v>
      </c>
      <c r="H17954" s="705" t="s">
        <v>11835</v>
      </c>
    </row>
    <row r="17955" spans="1:8" ht="15" x14ac:dyDescent="0.2">
      <c r="A17955" s="734">
        <v>45286</v>
      </c>
      <c r="B17955" s="63" t="s">
        <v>11635</v>
      </c>
      <c r="C17955" s="670" t="s">
        <v>11552</v>
      </c>
      <c r="D17955" s="907" t="s">
        <v>12012</v>
      </c>
      <c r="E17955" s="672">
        <v>25500</v>
      </c>
      <c r="F17955" s="126"/>
      <c r="G17955" s="126">
        <f t="shared" si="288"/>
        <v>-25500</v>
      </c>
      <c r="H17955" s="705" t="s">
        <v>11835</v>
      </c>
    </row>
    <row r="17956" spans="1:8" ht="15" x14ac:dyDescent="0.2">
      <c r="A17956" s="734">
        <v>45286</v>
      </c>
      <c r="B17956" s="63" t="s">
        <v>10232</v>
      </c>
      <c r="C17956" s="670" t="s">
        <v>11552</v>
      </c>
      <c r="D17956" s="907" t="s">
        <v>12012</v>
      </c>
      <c r="E17956" s="672">
        <v>14000</v>
      </c>
      <c r="F17956" s="126"/>
      <c r="G17956" s="126">
        <f t="shared" si="288"/>
        <v>-14000</v>
      </c>
      <c r="H17956" s="705" t="s">
        <v>11835</v>
      </c>
    </row>
    <row r="17957" spans="1:8" ht="15" x14ac:dyDescent="0.2">
      <c r="A17957" s="734">
        <v>45286</v>
      </c>
      <c r="B17957" s="63" t="s">
        <v>11446</v>
      </c>
      <c r="C17957" s="670" t="s">
        <v>11552</v>
      </c>
      <c r="D17957" s="907" t="s">
        <v>12012</v>
      </c>
      <c r="E17957" s="672">
        <v>11500</v>
      </c>
      <c r="F17957" s="126"/>
      <c r="G17957" s="126">
        <f t="shared" si="288"/>
        <v>-11500</v>
      </c>
      <c r="H17957" s="705" t="s">
        <v>11835</v>
      </c>
    </row>
    <row r="17958" spans="1:8" ht="15" x14ac:dyDescent="0.2">
      <c r="A17958" s="734">
        <v>45286</v>
      </c>
      <c r="B17958" s="63" t="s">
        <v>11635</v>
      </c>
      <c r="C17958" s="566" t="s">
        <v>10993</v>
      </c>
      <c r="D17958" s="875" t="s">
        <v>12013</v>
      </c>
      <c r="E17958" s="567">
        <v>36000</v>
      </c>
      <c r="F17958" s="126"/>
      <c r="G17958" s="126">
        <f t="shared" si="288"/>
        <v>-36000</v>
      </c>
      <c r="H17958" s="705" t="s">
        <v>11835</v>
      </c>
    </row>
    <row r="17959" spans="1:8" ht="15" x14ac:dyDescent="0.2">
      <c r="A17959" s="734">
        <v>45286</v>
      </c>
      <c r="B17959" s="63" t="s">
        <v>11897</v>
      </c>
      <c r="C17959" s="566" t="s">
        <v>10993</v>
      </c>
      <c r="D17959" s="875" t="s">
        <v>12013</v>
      </c>
      <c r="E17959" s="567">
        <v>36000</v>
      </c>
      <c r="F17959" s="126"/>
      <c r="G17959" s="126">
        <f t="shared" ref="G17959:G18022" si="289">F17959-E17959</f>
        <v>-36000</v>
      </c>
      <c r="H17959" s="705" t="s">
        <v>11835</v>
      </c>
    </row>
    <row r="17960" spans="1:8" ht="15" x14ac:dyDescent="0.2">
      <c r="A17960" s="734">
        <v>45286</v>
      </c>
      <c r="B17960" s="63" t="s">
        <v>10232</v>
      </c>
      <c r="C17960" s="566" t="s">
        <v>10993</v>
      </c>
      <c r="D17960" s="875" t="s">
        <v>12013</v>
      </c>
      <c r="E17960" s="567">
        <v>36000</v>
      </c>
      <c r="F17960" s="126"/>
      <c r="G17960" s="126">
        <f t="shared" si="289"/>
        <v>-36000</v>
      </c>
      <c r="H17960" s="705" t="s">
        <v>11835</v>
      </c>
    </row>
    <row r="17961" spans="1:8" ht="15" x14ac:dyDescent="0.2">
      <c r="A17961" s="734">
        <v>45286</v>
      </c>
      <c r="B17961" s="63" t="s">
        <v>11728</v>
      </c>
      <c r="C17961" s="566" t="s">
        <v>10993</v>
      </c>
      <c r="D17961" s="875" t="s">
        <v>12013</v>
      </c>
      <c r="E17961" s="567">
        <v>36000</v>
      </c>
      <c r="F17961" s="126"/>
      <c r="G17961" s="126">
        <f t="shared" si="289"/>
        <v>-36000</v>
      </c>
      <c r="H17961" s="705" t="s">
        <v>11835</v>
      </c>
    </row>
    <row r="17962" spans="1:8" ht="15" x14ac:dyDescent="0.2">
      <c r="A17962" s="734">
        <v>45286</v>
      </c>
      <c r="B17962" s="63" t="s">
        <v>10908</v>
      </c>
      <c r="C17962" s="566" t="s">
        <v>10993</v>
      </c>
      <c r="D17962" s="875" t="s">
        <v>12013</v>
      </c>
      <c r="E17962" s="567">
        <v>36000</v>
      </c>
      <c r="F17962" s="126"/>
      <c r="G17962" s="126">
        <f t="shared" si="289"/>
        <v>-36000</v>
      </c>
      <c r="H17962" s="705" t="s">
        <v>11835</v>
      </c>
    </row>
    <row r="17963" spans="1:8" ht="15" x14ac:dyDescent="0.2">
      <c r="A17963" s="734">
        <v>45286</v>
      </c>
      <c r="B17963" s="63" t="s">
        <v>11728</v>
      </c>
      <c r="C17963" s="566" t="s">
        <v>10993</v>
      </c>
      <c r="D17963" s="875" t="s">
        <v>12013</v>
      </c>
      <c r="E17963" s="567">
        <v>38000</v>
      </c>
      <c r="F17963" s="126"/>
      <c r="G17963" s="126">
        <f t="shared" si="289"/>
        <v>-38000</v>
      </c>
      <c r="H17963" s="705" t="s">
        <v>11835</v>
      </c>
    </row>
    <row r="17964" spans="1:8" ht="15" x14ac:dyDescent="0.2">
      <c r="A17964" s="734">
        <v>45286</v>
      </c>
      <c r="B17964" s="63" t="s">
        <v>10232</v>
      </c>
      <c r="C17964" s="670" t="s">
        <v>10993</v>
      </c>
      <c r="D17964" s="907" t="s">
        <v>12014</v>
      </c>
      <c r="E17964" s="672">
        <v>14000</v>
      </c>
      <c r="F17964" s="126"/>
      <c r="G17964" s="126">
        <f t="shared" si="289"/>
        <v>-14000</v>
      </c>
      <c r="H17964" s="705" t="s">
        <v>11835</v>
      </c>
    </row>
    <row r="17965" spans="1:8" ht="15" x14ac:dyDescent="0.2">
      <c r="A17965" s="734">
        <v>45286</v>
      </c>
      <c r="B17965" s="63" t="s">
        <v>10908</v>
      </c>
      <c r="C17965" s="670" t="s">
        <v>10993</v>
      </c>
      <c r="D17965" s="907" t="s">
        <v>12014</v>
      </c>
      <c r="E17965" s="672">
        <v>14000</v>
      </c>
      <c r="F17965" s="126"/>
      <c r="G17965" s="126">
        <f t="shared" si="289"/>
        <v>-14000</v>
      </c>
      <c r="H17965" s="705" t="s">
        <v>11835</v>
      </c>
    </row>
    <row r="17966" spans="1:8" ht="15" x14ac:dyDescent="0.2">
      <c r="A17966" s="734">
        <v>45286</v>
      </c>
      <c r="B17966" s="63" t="s">
        <v>11635</v>
      </c>
      <c r="C17966" s="670" t="s">
        <v>10993</v>
      </c>
      <c r="D17966" s="907" t="s">
        <v>12014</v>
      </c>
      <c r="E17966" s="672">
        <v>11000</v>
      </c>
      <c r="F17966" s="126"/>
      <c r="G17966" s="126">
        <f t="shared" si="289"/>
        <v>-11000</v>
      </c>
      <c r="H17966" s="705" t="s">
        <v>11835</v>
      </c>
    </row>
    <row r="17967" spans="1:8" ht="15" x14ac:dyDescent="0.2">
      <c r="A17967" s="734">
        <v>45286</v>
      </c>
      <c r="B17967" s="63" t="s">
        <v>10232</v>
      </c>
      <c r="C17967" s="63" t="s">
        <v>6586</v>
      </c>
      <c r="D17967" s="183" t="s">
        <v>12015</v>
      </c>
      <c r="E17967" s="126">
        <v>80000</v>
      </c>
      <c r="F17967" s="126"/>
      <c r="G17967" s="126">
        <f t="shared" si="289"/>
        <v>-80000</v>
      </c>
      <c r="H17967" s="705" t="s">
        <v>11835</v>
      </c>
    </row>
    <row r="17968" spans="1:8" ht="15" x14ac:dyDescent="0.2">
      <c r="A17968" s="734">
        <v>45286</v>
      </c>
      <c r="B17968" s="63" t="s">
        <v>10151</v>
      </c>
      <c r="C17968" s="63" t="s">
        <v>12016</v>
      </c>
      <c r="D17968" s="183" t="s">
        <v>12017</v>
      </c>
      <c r="E17968" s="126">
        <v>50000</v>
      </c>
      <c r="F17968" s="126"/>
      <c r="G17968" s="126">
        <f t="shared" si="289"/>
        <v>-50000</v>
      </c>
      <c r="H17968" s="705" t="s">
        <v>11835</v>
      </c>
    </row>
    <row r="17969" spans="1:8" ht="15" x14ac:dyDescent="0.2">
      <c r="A17969" s="734">
        <v>45286</v>
      </c>
      <c r="B17969" s="63" t="s">
        <v>9986</v>
      </c>
      <c r="C17969" s="63" t="s">
        <v>12018</v>
      </c>
      <c r="D17969" s="183" t="s">
        <v>12003</v>
      </c>
      <c r="E17969" s="126">
        <v>250000</v>
      </c>
      <c r="F17969" s="126"/>
      <c r="G17969" s="126">
        <f t="shared" si="289"/>
        <v>-250000</v>
      </c>
      <c r="H17969" s="705" t="s">
        <v>11835</v>
      </c>
    </row>
    <row r="17970" spans="1:8" ht="15" x14ac:dyDescent="0.2">
      <c r="A17970" s="734">
        <v>45286</v>
      </c>
      <c r="B17970" s="63" t="s">
        <v>11728</v>
      </c>
      <c r="C17970" s="670" t="s">
        <v>10993</v>
      </c>
      <c r="D17970" s="907" t="s">
        <v>12008</v>
      </c>
      <c r="E17970" s="672">
        <v>6000</v>
      </c>
      <c r="F17970" s="126"/>
      <c r="G17970" s="126">
        <f t="shared" si="289"/>
        <v>-6000</v>
      </c>
      <c r="H17970" s="705" t="s">
        <v>11835</v>
      </c>
    </row>
    <row r="17971" spans="1:8" ht="15" x14ac:dyDescent="0.2">
      <c r="A17971" s="734">
        <v>45286</v>
      </c>
      <c r="B17971" s="63" t="s">
        <v>11623</v>
      </c>
      <c r="C17971" s="670" t="s">
        <v>10993</v>
      </c>
      <c r="D17971" s="907" t="s">
        <v>12008</v>
      </c>
      <c r="E17971" s="672">
        <v>6000</v>
      </c>
      <c r="F17971" s="126"/>
      <c r="G17971" s="126">
        <f t="shared" si="289"/>
        <v>-6000</v>
      </c>
      <c r="H17971" s="705" t="s">
        <v>11835</v>
      </c>
    </row>
    <row r="17972" spans="1:8" ht="15" x14ac:dyDescent="0.2">
      <c r="A17972" s="734">
        <v>45286</v>
      </c>
      <c r="B17972" s="63" t="s">
        <v>10909</v>
      </c>
      <c r="C17972" s="670" t="s">
        <v>10993</v>
      </c>
      <c r="D17972" s="907" t="s">
        <v>12008</v>
      </c>
      <c r="E17972" s="672">
        <v>6000</v>
      </c>
      <c r="F17972" s="126"/>
      <c r="G17972" s="126">
        <f t="shared" si="289"/>
        <v>-6000</v>
      </c>
      <c r="H17972" s="705" t="s">
        <v>11835</v>
      </c>
    </row>
    <row r="17973" spans="1:8" ht="15" x14ac:dyDescent="0.2">
      <c r="A17973" s="734">
        <v>45286</v>
      </c>
      <c r="B17973" s="63" t="s">
        <v>11728</v>
      </c>
      <c r="C17973" s="566" t="s">
        <v>10993</v>
      </c>
      <c r="D17973" s="875" t="s">
        <v>12009</v>
      </c>
      <c r="E17973" s="567">
        <v>15000</v>
      </c>
      <c r="F17973" s="126"/>
      <c r="G17973" s="126">
        <f t="shared" si="289"/>
        <v>-15000</v>
      </c>
      <c r="H17973" s="705" t="s">
        <v>11835</v>
      </c>
    </row>
    <row r="17974" spans="1:8" ht="15" x14ac:dyDescent="0.2">
      <c r="A17974" s="734">
        <v>45286</v>
      </c>
      <c r="B17974" s="63" t="s">
        <v>11623</v>
      </c>
      <c r="C17974" s="566" t="s">
        <v>10993</v>
      </c>
      <c r="D17974" s="875" t="s">
        <v>12009</v>
      </c>
      <c r="E17974" s="567">
        <v>15000</v>
      </c>
      <c r="F17974" s="126"/>
      <c r="G17974" s="126">
        <f t="shared" si="289"/>
        <v>-15000</v>
      </c>
      <c r="H17974" s="705" t="s">
        <v>11835</v>
      </c>
    </row>
    <row r="17975" spans="1:8" ht="15" x14ac:dyDescent="0.2">
      <c r="A17975" s="734">
        <v>45286</v>
      </c>
      <c r="B17975" s="63" t="s">
        <v>10909</v>
      </c>
      <c r="C17975" s="566" t="s">
        <v>10993</v>
      </c>
      <c r="D17975" s="875" t="s">
        <v>12009</v>
      </c>
      <c r="E17975" s="567">
        <v>14000</v>
      </c>
      <c r="F17975" s="126"/>
      <c r="G17975" s="126">
        <f t="shared" si="289"/>
        <v>-14000</v>
      </c>
      <c r="H17975" s="705" t="s">
        <v>11835</v>
      </c>
    </row>
    <row r="17976" spans="1:8" ht="15" x14ac:dyDescent="0.2">
      <c r="A17976" s="734">
        <v>45286</v>
      </c>
      <c r="B17976" s="63" t="s">
        <v>10909</v>
      </c>
      <c r="C17976" s="63" t="s">
        <v>5741</v>
      </c>
      <c r="D17976" s="183" t="s">
        <v>12007</v>
      </c>
      <c r="E17976" s="126">
        <v>7000</v>
      </c>
      <c r="F17976" s="126"/>
      <c r="G17976" s="126">
        <f t="shared" si="289"/>
        <v>-7000</v>
      </c>
      <c r="H17976" s="705" t="s">
        <v>11835</v>
      </c>
    </row>
    <row r="17977" spans="1:8" ht="15" x14ac:dyDescent="0.2">
      <c r="A17977" s="734">
        <v>45286</v>
      </c>
      <c r="B17977" s="63" t="s">
        <v>9986</v>
      </c>
      <c r="C17977" s="63" t="s">
        <v>10993</v>
      </c>
      <c r="D17977" s="183" t="s">
        <v>5136</v>
      </c>
      <c r="E17977" s="126">
        <v>24280</v>
      </c>
      <c r="F17977" s="126"/>
      <c r="G17977" s="126">
        <f t="shared" si="289"/>
        <v>-24280</v>
      </c>
      <c r="H17977" s="705" t="s">
        <v>11835</v>
      </c>
    </row>
    <row r="17978" spans="1:8" ht="15" x14ac:dyDescent="0.2">
      <c r="A17978" s="734">
        <v>45287</v>
      </c>
      <c r="B17978" s="63" t="s">
        <v>11728</v>
      </c>
      <c r="C17978" s="63" t="s">
        <v>5741</v>
      </c>
      <c r="D17978" s="183" t="s">
        <v>370</v>
      </c>
      <c r="E17978" s="126">
        <v>2000</v>
      </c>
      <c r="F17978" s="126"/>
      <c r="G17978" s="126">
        <f t="shared" si="289"/>
        <v>-2000</v>
      </c>
      <c r="H17978" s="705" t="s">
        <v>11835</v>
      </c>
    </row>
    <row r="17979" spans="1:8" ht="15" x14ac:dyDescent="0.2">
      <c r="A17979" s="734">
        <v>45287</v>
      </c>
      <c r="B17979" s="63" t="s">
        <v>11635</v>
      </c>
      <c r="C17979" s="63" t="s">
        <v>392</v>
      </c>
      <c r="D17979" s="183" t="s">
        <v>12019</v>
      </c>
      <c r="E17979" s="126">
        <v>1000</v>
      </c>
      <c r="F17979" s="126"/>
      <c r="G17979" s="126">
        <f t="shared" si="289"/>
        <v>-1000</v>
      </c>
      <c r="H17979" s="705" t="s">
        <v>11835</v>
      </c>
    </row>
    <row r="17980" spans="1:8" ht="15" x14ac:dyDescent="0.2">
      <c r="A17980" s="734">
        <v>45287</v>
      </c>
      <c r="B17980" s="63" t="s">
        <v>11728</v>
      </c>
      <c r="C17980" s="63" t="s">
        <v>5741</v>
      </c>
      <c r="D17980" s="183" t="s">
        <v>12020</v>
      </c>
      <c r="E17980" s="126">
        <v>500</v>
      </c>
      <c r="F17980" s="126"/>
      <c r="G17980" s="126">
        <f t="shared" si="289"/>
        <v>-500</v>
      </c>
      <c r="H17980" s="705" t="s">
        <v>11835</v>
      </c>
    </row>
    <row r="17981" spans="1:8" ht="15" x14ac:dyDescent="0.2">
      <c r="A17981" s="734">
        <v>45287</v>
      </c>
      <c r="B17981" s="63" t="s">
        <v>103</v>
      </c>
      <c r="C17981" s="63" t="s">
        <v>103</v>
      </c>
      <c r="D17981" s="183" t="s">
        <v>8158</v>
      </c>
      <c r="E17981" s="126">
        <v>1700</v>
      </c>
      <c r="F17981" s="126"/>
      <c r="G17981" s="126">
        <f t="shared" si="289"/>
        <v>-1700</v>
      </c>
      <c r="H17981" s="705" t="s">
        <v>11835</v>
      </c>
    </row>
    <row r="17982" spans="1:8" ht="15" customHeight="1" x14ac:dyDescent="0.2">
      <c r="A17982" s="734">
        <v>45287</v>
      </c>
      <c r="B17982" s="63" t="s">
        <v>37</v>
      </c>
      <c r="C17982" s="63" t="s">
        <v>392</v>
      </c>
      <c r="D17982" s="183" t="s">
        <v>12021</v>
      </c>
      <c r="E17982" s="126">
        <v>2000</v>
      </c>
      <c r="F17982" s="126"/>
      <c r="G17982" s="126">
        <f t="shared" si="289"/>
        <v>-2000</v>
      </c>
      <c r="H17982" s="705" t="s">
        <v>11835</v>
      </c>
    </row>
    <row r="17983" spans="1:8" ht="15" customHeight="1" x14ac:dyDescent="0.2">
      <c r="A17983" s="734">
        <v>45287</v>
      </c>
      <c r="B17983" s="63" t="s">
        <v>103</v>
      </c>
      <c r="C17983" s="63" t="s">
        <v>8150</v>
      </c>
      <c r="D17983" s="183" t="s">
        <v>6337</v>
      </c>
      <c r="E17983" s="126">
        <v>17745</v>
      </c>
      <c r="F17983" s="126"/>
      <c r="G17983" s="126">
        <f t="shared" si="289"/>
        <v>-17745</v>
      </c>
      <c r="H17983" s="705" t="s">
        <v>11835</v>
      </c>
    </row>
    <row r="17984" spans="1:8" ht="15" customHeight="1" x14ac:dyDescent="0.2">
      <c r="A17984" s="734">
        <v>45287</v>
      </c>
      <c r="B17984" s="63" t="s">
        <v>25</v>
      </c>
      <c r="C17984" s="63" t="s">
        <v>8150</v>
      </c>
      <c r="D17984" s="183" t="s">
        <v>6337</v>
      </c>
      <c r="E17984" s="126">
        <v>33919</v>
      </c>
      <c r="F17984" s="126"/>
      <c r="G17984" s="126">
        <f t="shared" si="289"/>
        <v>-33919</v>
      </c>
      <c r="H17984" s="705" t="s">
        <v>11835</v>
      </c>
    </row>
    <row r="17985" spans="1:8" ht="15" x14ac:dyDescent="0.2">
      <c r="A17985" s="734">
        <v>45287</v>
      </c>
      <c r="B17985" s="63" t="s">
        <v>103</v>
      </c>
      <c r="C17985" s="63" t="s">
        <v>8150</v>
      </c>
      <c r="D17985" s="183" t="s">
        <v>6310</v>
      </c>
      <c r="E17985" s="126">
        <v>650</v>
      </c>
      <c r="F17985" s="126"/>
      <c r="G17985" s="126">
        <f t="shared" si="289"/>
        <v>-650</v>
      </c>
      <c r="H17985" s="705" t="s">
        <v>11835</v>
      </c>
    </row>
    <row r="17986" spans="1:8" ht="15" x14ac:dyDescent="0.2">
      <c r="A17986" s="734">
        <v>45287</v>
      </c>
      <c r="B17986" s="63" t="s">
        <v>25</v>
      </c>
      <c r="C17986" s="63" t="s">
        <v>8150</v>
      </c>
      <c r="D17986" s="183" t="s">
        <v>6310</v>
      </c>
      <c r="E17986" s="126">
        <v>1080</v>
      </c>
      <c r="F17986" s="126"/>
      <c r="G17986" s="126">
        <f t="shared" si="289"/>
        <v>-1080</v>
      </c>
      <c r="H17986" s="705" t="s">
        <v>11835</v>
      </c>
    </row>
    <row r="17987" spans="1:8" ht="15" x14ac:dyDescent="0.2">
      <c r="A17987" s="734">
        <v>45287</v>
      </c>
      <c r="B17987" s="63" t="s">
        <v>11738</v>
      </c>
      <c r="C17987" s="63" t="s">
        <v>10993</v>
      </c>
      <c r="D17987" s="183" t="s">
        <v>11877</v>
      </c>
      <c r="E17987" s="126">
        <v>22320</v>
      </c>
      <c r="F17987" s="126"/>
      <c r="G17987" s="126">
        <f t="shared" si="289"/>
        <v>-22320</v>
      </c>
      <c r="H17987" s="705" t="s">
        <v>11835</v>
      </c>
    </row>
    <row r="17988" spans="1:8" ht="15" x14ac:dyDescent="0.2">
      <c r="A17988" s="734">
        <v>45287</v>
      </c>
      <c r="B17988" s="63" t="s">
        <v>10576</v>
      </c>
      <c r="C17988" s="63" t="s">
        <v>392</v>
      </c>
      <c r="D17988" s="183" t="s">
        <v>12022</v>
      </c>
      <c r="E17988" s="126">
        <v>30410</v>
      </c>
      <c r="F17988" s="126"/>
      <c r="G17988" s="126">
        <f t="shared" si="289"/>
        <v>-30410</v>
      </c>
      <c r="H17988" s="705" t="s">
        <v>11835</v>
      </c>
    </row>
    <row r="17989" spans="1:8" ht="24" x14ac:dyDescent="0.2">
      <c r="A17989" s="734">
        <v>45287</v>
      </c>
      <c r="B17989" s="63" t="s">
        <v>14</v>
      </c>
      <c r="C17989" s="63" t="s">
        <v>12023</v>
      </c>
      <c r="D17989" s="183" t="s">
        <v>12024</v>
      </c>
      <c r="E17989" s="126">
        <v>24000</v>
      </c>
      <c r="F17989" s="126"/>
      <c r="G17989" s="126">
        <f t="shared" si="289"/>
        <v>-24000</v>
      </c>
      <c r="H17989" s="705" t="s">
        <v>11835</v>
      </c>
    </row>
    <row r="17990" spans="1:8" ht="15" x14ac:dyDescent="0.2">
      <c r="A17990" s="734">
        <v>45287</v>
      </c>
      <c r="B17990" s="736"/>
      <c r="C17990" s="63" t="s">
        <v>12025</v>
      </c>
      <c r="D17990" s="183" t="s">
        <v>11171</v>
      </c>
      <c r="E17990" s="126">
        <v>250000</v>
      </c>
      <c r="F17990" s="126"/>
      <c r="G17990" s="126">
        <f t="shared" si="289"/>
        <v>-250000</v>
      </c>
      <c r="H17990" s="705" t="s">
        <v>11835</v>
      </c>
    </row>
    <row r="17991" spans="1:8" ht="15" x14ac:dyDescent="0.2">
      <c r="A17991" s="734">
        <v>45287</v>
      </c>
      <c r="B17991" s="63" t="s">
        <v>11897</v>
      </c>
      <c r="C17991" s="63" t="s">
        <v>10993</v>
      </c>
      <c r="D17991" s="183" t="s">
        <v>7376</v>
      </c>
      <c r="E17991" s="126">
        <v>2700</v>
      </c>
      <c r="F17991" s="126"/>
      <c r="G17991" s="126">
        <f t="shared" si="289"/>
        <v>-2700</v>
      </c>
      <c r="H17991" s="705" t="s">
        <v>11835</v>
      </c>
    </row>
    <row r="17992" spans="1:8" ht="15" x14ac:dyDescent="0.2">
      <c r="A17992" s="734">
        <v>45288</v>
      </c>
      <c r="B17992" s="63" t="s">
        <v>11089</v>
      </c>
      <c r="C17992" s="63" t="s">
        <v>5460</v>
      </c>
      <c r="D17992" s="183" t="s">
        <v>12003</v>
      </c>
      <c r="E17992" s="126">
        <v>35000</v>
      </c>
      <c r="F17992" s="126"/>
      <c r="G17992" s="126">
        <f t="shared" si="289"/>
        <v>-35000</v>
      </c>
      <c r="H17992" s="705" t="s">
        <v>11835</v>
      </c>
    </row>
    <row r="17993" spans="1:8" ht="15" x14ac:dyDescent="0.2">
      <c r="A17993" s="734">
        <v>45288</v>
      </c>
      <c r="B17993" s="63" t="s">
        <v>10908</v>
      </c>
      <c r="C17993" s="63" t="s">
        <v>12027</v>
      </c>
      <c r="D17993" s="183" t="s">
        <v>12028</v>
      </c>
      <c r="E17993" s="126">
        <v>765000</v>
      </c>
      <c r="F17993" s="126"/>
      <c r="G17993" s="126">
        <f t="shared" si="289"/>
        <v>-765000</v>
      </c>
      <c r="H17993" s="705" t="s">
        <v>11835</v>
      </c>
    </row>
    <row r="17994" spans="1:8" ht="15" x14ac:dyDescent="0.2">
      <c r="A17994" s="734">
        <v>45288</v>
      </c>
      <c r="B17994" s="63" t="s">
        <v>11446</v>
      </c>
      <c r="C17994" s="63" t="s">
        <v>12029</v>
      </c>
      <c r="D17994" s="183" t="s">
        <v>12030</v>
      </c>
      <c r="E17994" s="126">
        <v>28300</v>
      </c>
      <c r="F17994" s="126"/>
      <c r="G17994" s="126">
        <f t="shared" si="289"/>
        <v>-28300</v>
      </c>
      <c r="H17994" s="705" t="s">
        <v>11835</v>
      </c>
    </row>
    <row r="17995" spans="1:8" ht="15" x14ac:dyDescent="0.2">
      <c r="A17995" s="734">
        <v>45288</v>
      </c>
      <c r="B17995" s="63" t="s">
        <v>11446</v>
      </c>
      <c r="C17995" s="63" t="s">
        <v>12029</v>
      </c>
      <c r="D17995" s="183" t="s">
        <v>12041</v>
      </c>
      <c r="E17995" s="126">
        <v>-5700</v>
      </c>
      <c r="F17995" s="126"/>
      <c r="G17995" s="126">
        <f t="shared" si="289"/>
        <v>5700</v>
      </c>
      <c r="H17995" s="705" t="s">
        <v>11835</v>
      </c>
    </row>
    <row r="17996" spans="1:8" ht="15" x14ac:dyDescent="0.2">
      <c r="A17996" s="734">
        <v>45288</v>
      </c>
      <c r="B17996" s="63" t="s">
        <v>11089</v>
      </c>
      <c r="C17996" s="63" t="s">
        <v>372</v>
      </c>
      <c r="D17996" s="183" t="s">
        <v>2108</v>
      </c>
      <c r="E17996" s="126">
        <v>1000</v>
      </c>
      <c r="F17996" s="126"/>
      <c r="G17996" s="126">
        <f t="shared" si="289"/>
        <v>-1000</v>
      </c>
      <c r="H17996" s="705" t="s">
        <v>11835</v>
      </c>
    </row>
    <row r="17997" spans="1:8" ht="15" x14ac:dyDescent="0.2">
      <c r="A17997" s="734">
        <v>45288</v>
      </c>
      <c r="B17997" s="63" t="s">
        <v>11728</v>
      </c>
      <c r="C17997" s="63" t="s">
        <v>5741</v>
      </c>
      <c r="D17997" s="183" t="s">
        <v>370</v>
      </c>
      <c r="E17997" s="126">
        <v>1700</v>
      </c>
      <c r="F17997" s="126"/>
      <c r="G17997" s="126">
        <f t="shared" si="289"/>
        <v>-1700</v>
      </c>
      <c r="H17997" s="705" t="s">
        <v>11835</v>
      </c>
    </row>
    <row r="17998" spans="1:8" ht="15" x14ac:dyDescent="0.2">
      <c r="A17998" s="734">
        <v>45289</v>
      </c>
      <c r="B17998" s="63" t="s">
        <v>11089</v>
      </c>
      <c r="C17998" s="63" t="s">
        <v>11975</v>
      </c>
      <c r="D17998" s="183" t="s">
        <v>1157</v>
      </c>
      <c r="E17998" s="126">
        <v>20000</v>
      </c>
      <c r="F17998" s="126"/>
      <c r="G17998" s="126">
        <f t="shared" si="289"/>
        <v>-20000</v>
      </c>
      <c r="H17998" s="705" t="s">
        <v>11835</v>
      </c>
    </row>
    <row r="17999" spans="1:8" ht="15" x14ac:dyDescent="0.2">
      <c r="A17999" s="734">
        <v>45289</v>
      </c>
      <c r="B17999" s="63" t="s">
        <v>11728</v>
      </c>
      <c r="C17999" s="63" t="s">
        <v>11106</v>
      </c>
      <c r="D17999" s="183" t="s">
        <v>1157</v>
      </c>
      <c r="E17999" s="126">
        <v>31000</v>
      </c>
      <c r="F17999" s="126"/>
      <c r="G17999" s="126">
        <f t="shared" si="289"/>
        <v>-31000</v>
      </c>
      <c r="H17999" s="705" t="s">
        <v>11835</v>
      </c>
    </row>
    <row r="18000" spans="1:8" ht="15" x14ac:dyDescent="0.2">
      <c r="A18000" s="734">
        <v>45289</v>
      </c>
      <c r="B18000" s="63" t="s">
        <v>3946</v>
      </c>
      <c r="C18000" s="63" t="s">
        <v>3877</v>
      </c>
      <c r="D18000" s="183" t="s">
        <v>1157</v>
      </c>
      <c r="E18000" s="126">
        <v>50000</v>
      </c>
      <c r="F18000" s="126"/>
      <c r="G18000" s="126">
        <f t="shared" si="289"/>
        <v>-50000</v>
      </c>
      <c r="H18000" s="705" t="s">
        <v>11835</v>
      </c>
    </row>
    <row r="18001" spans="1:8" ht="15" x14ac:dyDescent="0.2">
      <c r="A18001" s="734">
        <v>45289</v>
      </c>
      <c r="B18001" s="63" t="s">
        <v>10232</v>
      </c>
      <c r="C18001" s="63" t="s">
        <v>5741</v>
      </c>
      <c r="D18001" s="183" t="s">
        <v>370</v>
      </c>
      <c r="E18001" s="126">
        <v>1500</v>
      </c>
      <c r="F18001" s="126"/>
      <c r="G18001" s="126">
        <f t="shared" si="289"/>
        <v>-1500</v>
      </c>
      <c r="H18001" s="705" t="s">
        <v>11835</v>
      </c>
    </row>
    <row r="18002" spans="1:8" ht="15" x14ac:dyDescent="0.2">
      <c r="A18002" s="734">
        <v>45289</v>
      </c>
      <c r="B18002" s="63" t="s">
        <v>11728</v>
      </c>
      <c r="C18002" s="63" t="s">
        <v>2554</v>
      </c>
      <c r="D18002" s="183" t="s">
        <v>12031</v>
      </c>
      <c r="E18002" s="126">
        <v>50000</v>
      </c>
      <c r="F18002" s="126"/>
      <c r="G18002" s="126">
        <f t="shared" si="289"/>
        <v>-50000</v>
      </c>
      <c r="H18002" s="705" t="s">
        <v>11835</v>
      </c>
    </row>
    <row r="18003" spans="1:8" ht="15" x14ac:dyDescent="0.2">
      <c r="A18003" s="734">
        <v>45289</v>
      </c>
      <c r="B18003" s="63" t="s">
        <v>103</v>
      </c>
      <c r="C18003" s="63" t="s">
        <v>103</v>
      </c>
      <c r="D18003" s="183" t="s">
        <v>8158</v>
      </c>
      <c r="E18003" s="126">
        <v>1700</v>
      </c>
      <c r="F18003" s="126"/>
      <c r="G18003" s="126">
        <f t="shared" si="289"/>
        <v>-1700</v>
      </c>
      <c r="H18003" s="705" t="s">
        <v>11835</v>
      </c>
    </row>
    <row r="18004" spans="1:8" ht="15" x14ac:dyDescent="0.2">
      <c r="A18004" s="734">
        <v>45289</v>
      </c>
      <c r="B18004" s="63" t="s">
        <v>11635</v>
      </c>
      <c r="C18004" s="63" t="s">
        <v>286</v>
      </c>
      <c r="D18004" s="183" t="s">
        <v>8663</v>
      </c>
      <c r="E18004" s="126">
        <v>1200</v>
      </c>
      <c r="F18004" s="126"/>
      <c r="G18004" s="126">
        <f t="shared" si="289"/>
        <v>-1200</v>
      </c>
      <c r="H18004" s="705" t="s">
        <v>11835</v>
      </c>
    </row>
    <row r="18005" spans="1:8" ht="24" x14ac:dyDescent="0.2">
      <c r="A18005" s="734">
        <v>45289</v>
      </c>
      <c r="B18005" s="63" t="s">
        <v>10471</v>
      </c>
      <c r="C18005" s="63" t="s">
        <v>12032</v>
      </c>
      <c r="D18005" s="183" t="s">
        <v>12033</v>
      </c>
      <c r="E18005" s="126">
        <v>100000</v>
      </c>
      <c r="F18005" s="126"/>
      <c r="G18005" s="126">
        <f t="shared" si="289"/>
        <v>-100000</v>
      </c>
      <c r="H18005" s="705" t="s">
        <v>11835</v>
      </c>
    </row>
    <row r="18006" spans="1:8" ht="15" x14ac:dyDescent="0.2">
      <c r="A18006" s="734">
        <v>45289</v>
      </c>
      <c r="B18006" s="63" t="s">
        <v>10908</v>
      </c>
      <c r="C18006" s="63" t="s">
        <v>392</v>
      </c>
      <c r="D18006" s="183" t="s">
        <v>12034</v>
      </c>
      <c r="E18006" s="126">
        <v>14780</v>
      </c>
      <c r="F18006" s="126"/>
      <c r="G18006" s="126">
        <f t="shared" si="289"/>
        <v>-14780</v>
      </c>
      <c r="H18006" s="705" t="s">
        <v>11835</v>
      </c>
    </row>
    <row r="18007" spans="1:8" ht="24" x14ac:dyDescent="0.2">
      <c r="A18007" s="734">
        <v>45289</v>
      </c>
      <c r="B18007" s="63" t="s">
        <v>11897</v>
      </c>
      <c r="C18007" s="63" t="s">
        <v>8091</v>
      </c>
      <c r="D18007" s="183" t="s">
        <v>12035</v>
      </c>
      <c r="E18007" s="126">
        <v>1000000</v>
      </c>
      <c r="F18007" s="126"/>
      <c r="G18007" s="126">
        <f t="shared" si="289"/>
        <v>-1000000</v>
      </c>
      <c r="H18007" s="705" t="s">
        <v>11835</v>
      </c>
    </row>
    <row r="18008" spans="1:8" ht="15" x14ac:dyDescent="0.2">
      <c r="A18008" s="734">
        <v>45289</v>
      </c>
      <c r="B18008" s="63" t="s">
        <v>11897</v>
      </c>
      <c r="C18008" s="63" t="s">
        <v>8091</v>
      </c>
      <c r="D18008" s="183" t="s">
        <v>12036</v>
      </c>
      <c r="E18008" s="126">
        <v>250000</v>
      </c>
      <c r="F18008" s="126"/>
      <c r="G18008" s="126">
        <f t="shared" si="289"/>
        <v>-250000</v>
      </c>
      <c r="H18008" s="705" t="s">
        <v>11835</v>
      </c>
    </row>
    <row r="18009" spans="1:8" ht="15" x14ac:dyDescent="0.2">
      <c r="A18009" s="734">
        <v>45289</v>
      </c>
      <c r="B18009" s="63" t="s">
        <v>11897</v>
      </c>
      <c r="C18009" s="63" t="s">
        <v>8091</v>
      </c>
      <c r="D18009" s="183" t="s">
        <v>12036</v>
      </c>
      <c r="E18009" s="126">
        <v>250000</v>
      </c>
      <c r="F18009" s="126"/>
      <c r="G18009" s="126">
        <f t="shared" si="289"/>
        <v>-250000</v>
      </c>
      <c r="H18009" s="705" t="s">
        <v>11835</v>
      </c>
    </row>
    <row r="18010" spans="1:8" ht="15" x14ac:dyDescent="0.2">
      <c r="A18010" s="734">
        <v>45289</v>
      </c>
      <c r="B18010" s="63" t="s">
        <v>11728</v>
      </c>
      <c r="C18010" s="63" t="s">
        <v>10993</v>
      </c>
      <c r="D18010" s="183" t="s">
        <v>12073</v>
      </c>
      <c r="E18010" s="126">
        <v>1120</v>
      </c>
      <c r="F18010" s="126"/>
      <c r="G18010" s="126">
        <f t="shared" si="289"/>
        <v>-1120</v>
      </c>
      <c r="H18010" s="705" t="s">
        <v>11835</v>
      </c>
    </row>
    <row r="18011" spans="1:8" ht="15" x14ac:dyDescent="0.2">
      <c r="A18011" s="734">
        <v>45290</v>
      </c>
      <c r="B18011" s="63" t="s">
        <v>103</v>
      </c>
      <c r="C18011" s="63" t="s">
        <v>2996</v>
      </c>
      <c r="D18011" s="183" t="s">
        <v>1157</v>
      </c>
      <c r="E18011" s="126">
        <v>5330</v>
      </c>
      <c r="F18011" s="126"/>
      <c r="G18011" s="126">
        <f t="shared" si="289"/>
        <v>-5330</v>
      </c>
      <c r="H18011" s="705" t="s">
        <v>11835</v>
      </c>
    </row>
    <row r="18012" spans="1:8" ht="15" x14ac:dyDescent="0.2">
      <c r="A18012" s="734">
        <v>45290</v>
      </c>
      <c r="B18012" s="63" t="s">
        <v>11635</v>
      </c>
      <c r="C18012" s="63" t="s">
        <v>5741</v>
      </c>
      <c r="D18012" s="183" t="s">
        <v>370</v>
      </c>
      <c r="E18012" s="126">
        <v>1500</v>
      </c>
      <c r="F18012" s="126"/>
      <c r="G18012" s="126">
        <f t="shared" si="289"/>
        <v>-1500</v>
      </c>
      <c r="H18012" s="705" t="s">
        <v>11835</v>
      </c>
    </row>
    <row r="18013" spans="1:8" ht="15" x14ac:dyDescent="0.2">
      <c r="A18013" s="734">
        <v>45290</v>
      </c>
      <c r="B18013" s="63" t="s">
        <v>10908</v>
      </c>
      <c r="C18013" s="63" t="s">
        <v>5741</v>
      </c>
      <c r="D18013" s="183" t="s">
        <v>370</v>
      </c>
      <c r="E18013" s="126">
        <v>550</v>
      </c>
      <c r="F18013" s="126"/>
      <c r="G18013" s="126">
        <f t="shared" si="289"/>
        <v>-550</v>
      </c>
      <c r="H18013" s="705" t="s">
        <v>11835</v>
      </c>
    </row>
    <row r="18014" spans="1:8" ht="15" customHeight="1" x14ac:dyDescent="0.2">
      <c r="A18014" s="734">
        <v>45290</v>
      </c>
      <c r="B18014" s="63" t="s">
        <v>11446</v>
      </c>
      <c r="C18014" s="63" t="s">
        <v>438</v>
      </c>
      <c r="D18014" s="183" t="s">
        <v>12074</v>
      </c>
      <c r="E18014" s="126">
        <v>47000</v>
      </c>
      <c r="F18014" s="126"/>
      <c r="G18014" s="126">
        <f t="shared" si="289"/>
        <v>-47000</v>
      </c>
      <c r="H18014" s="705" t="s">
        <v>11835</v>
      </c>
    </row>
    <row r="18015" spans="1:8" ht="15" x14ac:dyDescent="0.2">
      <c r="A18015" s="733">
        <v>45261</v>
      </c>
      <c r="B18015" s="174" t="s">
        <v>10151</v>
      </c>
      <c r="C18015" s="174" t="s">
        <v>6624</v>
      </c>
      <c r="D18015" s="228" t="s">
        <v>11865</v>
      </c>
      <c r="E18015" s="236">
        <v>80000</v>
      </c>
      <c r="F18015" s="236"/>
      <c r="G18015" s="236">
        <f t="shared" si="289"/>
        <v>-80000</v>
      </c>
      <c r="H18015" s="709" t="s">
        <v>11835</v>
      </c>
    </row>
    <row r="18016" spans="1:8" ht="15" x14ac:dyDescent="0.2">
      <c r="A18016" s="733">
        <v>45264</v>
      </c>
      <c r="B18016" s="174" t="s">
        <v>10908</v>
      </c>
      <c r="C18016" s="174" t="s">
        <v>11386</v>
      </c>
      <c r="D18016" s="228" t="s">
        <v>11866</v>
      </c>
      <c r="E18016" s="236">
        <v>250000</v>
      </c>
      <c r="F18016" s="236"/>
      <c r="G18016" s="236">
        <f t="shared" si="289"/>
        <v>-250000</v>
      </c>
      <c r="H18016" s="709" t="s">
        <v>11835</v>
      </c>
    </row>
    <row r="18017" spans="1:8" ht="15" x14ac:dyDescent="0.2">
      <c r="A18017" s="733">
        <v>45268</v>
      </c>
      <c r="B18017" s="174" t="s">
        <v>11340</v>
      </c>
      <c r="C18017" s="551" t="s">
        <v>3003</v>
      </c>
      <c r="D18017" s="740" t="s">
        <v>11867</v>
      </c>
      <c r="E18017" s="552">
        <v>15900</v>
      </c>
      <c r="F18017" s="236"/>
      <c r="G18017" s="236">
        <f t="shared" si="289"/>
        <v>-15900</v>
      </c>
      <c r="H18017" s="709" t="s">
        <v>11835</v>
      </c>
    </row>
    <row r="18018" spans="1:8" ht="15" x14ac:dyDescent="0.2">
      <c r="A18018" s="733">
        <v>45268</v>
      </c>
      <c r="B18018" s="174" t="s">
        <v>3946</v>
      </c>
      <c r="C18018" s="551" t="s">
        <v>3003</v>
      </c>
      <c r="D18018" s="740" t="s">
        <v>11867</v>
      </c>
      <c r="E18018" s="552">
        <v>32760</v>
      </c>
      <c r="F18018" s="236"/>
      <c r="G18018" s="236">
        <f t="shared" si="289"/>
        <v>-32760</v>
      </c>
      <c r="H18018" s="709" t="s">
        <v>11835</v>
      </c>
    </row>
    <row r="18019" spans="1:8" ht="15" x14ac:dyDescent="0.2">
      <c r="A18019" s="733">
        <v>45268</v>
      </c>
      <c r="B18019" s="174" t="s">
        <v>3945</v>
      </c>
      <c r="C18019" s="551" t="s">
        <v>3003</v>
      </c>
      <c r="D18019" s="740" t="s">
        <v>11867</v>
      </c>
      <c r="E18019" s="552">
        <v>35360</v>
      </c>
      <c r="F18019" s="236"/>
      <c r="G18019" s="236">
        <f t="shared" si="289"/>
        <v>-35360</v>
      </c>
      <c r="H18019" s="709" t="s">
        <v>11835</v>
      </c>
    </row>
    <row r="18020" spans="1:8" ht="15" x14ac:dyDescent="0.2">
      <c r="A18020" s="733">
        <v>45272</v>
      </c>
      <c r="B18020" s="174" t="s">
        <v>10908</v>
      </c>
      <c r="C18020" s="174" t="s">
        <v>11536</v>
      </c>
      <c r="D18020" s="228" t="s">
        <v>11892</v>
      </c>
      <c r="E18020" s="236">
        <v>250000</v>
      </c>
      <c r="F18020" s="236"/>
      <c r="G18020" s="236">
        <f t="shared" si="289"/>
        <v>-250000</v>
      </c>
      <c r="H18020" s="709" t="s">
        <v>11835</v>
      </c>
    </row>
    <row r="18021" spans="1:8" ht="15" x14ac:dyDescent="0.2">
      <c r="A18021" s="733">
        <v>45273</v>
      </c>
      <c r="B18021" s="174" t="s">
        <v>11635</v>
      </c>
      <c r="C18021" s="174" t="s">
        <v>8251</v>
      </c>
      <c r="D18021" s="228" t="s">
        <v>11893</v>
      </c>
      <c r="E18021" s="236">
        <v>150000</v>
      </c>
      <c r="F18021" s="236"/>
      <c r="G18021" s="236">
        <f t="shared" si="289"/>
        <v>-150000</v>
      </c>
      <c r="H18021" s="709" t="s">
        <v>11835</v>
      </c>
    </row>
    <row r="18022" spans="1:8" ht="15" x14ac:dyDescent="0.2">
      <c r="A18022" s="733">
        <v>45273</v>
      </c>
      <c r="B18022" s="174" t="s">
        <v>10471</v>
      </c>
      <c r="C18022" s="174" t="s">
        <v>9460</v>
      </c>
      <c r="D18022" s="228" t="s">
        <v>11894</v>
      </c>
      <c r="E18022" s="236">
        <v>50000</v>
      </c>
      <c r="F18022" s="236"/>
      <c r="G18022" s="236">
        <f t="shared" si="289"/>
        <v>-50000</v>
      </c>
      <c r="H18022" s="709" t="s">
        <v>11835</v>
      </c>
    </row>
    <row r="18023" spans="1:8" ht="15" customHeight="1" x14ac:dyDescent="0.2">
      <c r="A18023" s="733">
        <v>45273</v>
      </c>
      <c r="B18023" s="174" t="s">
        <v>11623</v>
      </c>
      <c r="C18023" s="551" t="s">
        <v>11386</v>
      </c>
      <c r="D18023" s="740" t="s">
        <v>11895</v>
      </c>
      <c r="E18023" s="552">
        <v>45000</v>
      </c>
      <c r="F18023" s="236"/>
      <c r="G18023" s="236">
        <f t="shared" ref="G18023:G18092" si="290">F18023-E18023</f>
        <v>-45000</v>
      </c>
      <c r="H18023" s="709" t="s">
        <v>11835</v>
      </c>
    </row>
    <row r="18024" spans="1:8" ht="15" x14ac:dyDescent="0.2">
      <c r="A18024" s="733">
        <v>45273</v>
      </c>
      <c r="B18024" s="174" t="s">
        <v>11093</v>
      </c>
      <c r="C18024" s="551" t="s">
        <v>11386</v>
      </c>
      <c r="D18024" s="740" t="s">
        <v>11895</v>
      </c>
      <c r="E18024" s="552">
        <v>10000</v>
      </c>
      <c r="F18024" s="236"/>
      <c r="G18024" s="236">
        <f t="shared" si="290"/>
        <v>-10000</v>
      </c>
      <c r="H18024" s="709" t="s">
        <v>11835</v>
      </c>
    </row>
    <row r="18025" spans="1:8" ht="15" x14ac:dyDescent="0.2">
      <c r="A18025" s="733">
        <v>45273</v>
      </c>
      <c r="B18025" s="174" t="s">
        <v>11446</v>
      </c>
      <c r="C18025" s="551" t="s">
        <v>11386</v>
      </c>
      <c r="D18025" s="740" t="s">
        <v>11895</v>
      </c>
      <c r="E18025" s="552">
        <v>75000</v>
      </c>
      <c r="F18025" s="236"/>
      <c r="G18025" s="236">
        <f t="shared" si="290"/>
        <v>-75000</v>
      </c>
      <c r="H18025" s="709" t="s">
        <v>11835</v>
      </c>
    </row>
    <row r="18026" spans="1:8" ht="15" customHeight="1" x14ac:dyDescent="0.2">
      <c r="A18026" s="733">
        <v>45273</v>
      </c>
      <c r="B18026" s="174" t="s">
        <v>10908</v>
      </c>
      <c r="C18026" s="551" t="s">
        <v>11386</v>
      </c>
      <c r="D18026" s="740" t="s">
        <v>11895</v>
      </c>
      <c r="E18026" s="552">
        <v>49000</v>
      </c>
      <c r="F18026" s="236"/>
      <c r="G18026" s="236">
        <f t="shared" si="290"/>
        <v>-49000</v>
      </c>
      <c r="H18026" s="709" t="s">
        <v>11835</v>
      </c>
    </row>
    <row r="18027" spans="1:8" ht="24" x14ac:dyDescent="0.2">
      <c r="A18027" s="733">
        <v>45280</v>
      </c>
      <c r="B18027" s="174" t="s">
        <v>11089</v>
      </c>
      <c r="C18027" s="174" t="s">
        <v>10484</v>
      </c>
      <c r="D18027" s="228" t="s">
        <v>11982</v>
      </c>
      <c r="E18027" s="236">
        <v>1500000</v>
      </c>
      <c r="F18027" s="236"/>
      <c r="G18027" s="236">
        <f t="shared" si="290"/>
        <v>-1500000</v>
      </c>
      <c r="H18027" s="709" t="s">
        <v>11835</v>
      </c>
    </row>
    <row r="18028" spans="1:8" ht="15" x14ac:dyDescent="0.2">
      <c r="A18028" s="733">
        <v>45280</v>
      </c>
      <c r="B18028" s="174" t="s">
        <v>10908</v>
      </c>
      <c r="C18028" s="174" t="s">
        <v>1198</v>
      </c>
      <c r="D18028" s="228" t="s">
        <v>11986</v>
      </c>
      <c r="E18028" s="236">
        <v>189553</v>
      </c>
      <c r="F18028" s="236"/>
      <c r="G18028" s="236">
        <f t="shared" si="290"/>
        <v>-189553</v>
      </c>
      <c r="H18028" s="709" t="s">
        <v>11835</v>
      </c>
    </row>
    <row r="18029" spans="1:8" ht="15" x14ac:dyDescent="0.2">
      <c r="A18029" s="733">
        <v>45286</v>
      </c>
      <c r="B18029" s="174" t="s">
        <v>11635</v>
      </c>
      <c r="C18029" s="174" t="s">
        <v>7467</v>
      </c>
      <c r="D18029" s="228" t="s">
        <v>12037</v>
      </c>
      <c r="E18029" s="236">
        <v>1500000</v>
      </c>
      <c r="F18029" s="236"/>
      <c r="G18029" s="236">
        <f t="shared" si="290"/>
        <v>-1500000</v>
      </c>
      <c r="H18029" s="709" t="s">
        <v>11835</v>
      </c>
    </row>
    <row r="18030" spans="1:8" ht="15" x14ac:dyDescent="0.2">
      <c r="A18030" s="733">
        <v>45286</v>
      </c>
      <c r="B18030" s="174" t="s">
        <v>10908</v>
      </c>
      <c r="C18030" s="174" t="s">
        <v>1198</v>
      </c>
      <c r="D18030" s="228" t="s">
        <v>11986</v>
      </c>
      <c r="E18030" s="236">
        <v>472527</v>
      </c>
      <c r="F18030" s="236"/>
      <c r="G18030" s="236">
        <f t="shared" si="290"/>
        <v>-472527</v>
      </c>
      <c r="H18030" s="709" t="s">
        <v>11835</v>
      </c>
    </row>
    <row r="18031" spans="1:8" ht="15" x14ac:dyDescent="0.2">
      <c r="A18031" s="733">
        <v>45287</v>
      </c>
      <c r="B18031" s="174" t="s">
        <v>11635</v>
      </c>
      <c r="C18031" s="174" t="s">
        <v>8091</v>
      </c>
      <c r="D18031" s="228" t="s">
        <v>12037</v>
      </c>
      <c r="E18031" s="236">
        <v>1000000</v>
      </c>
      <c r="F18031" s="236"/>
      <c r="G18031" s="236">
        <f t="shared" si="290"/>
        <v>-1000000</v>
      </c>
      <c r="H18031" s="709" t="s">
        <v>11835</v>
      </c>
    </row>
    <row r="18032" spans="1:8" ht="15" x14ac:dyDescent="0.2">
      <c r="A18032" s="733">
        <v>45287</v>
      </c>
      <c r="B18032" s="174" t="s">
        <v>11897</v>
      </c>
      <c r="C18032" s="174" t="s">
        <v>12038</v>
      </c>
      <c r="D18032" s="228" t="s">
        <v>12037</v>
      </c>
      <c r="E18032" s="236">
        <v>1000000</v>
      </c>
      <c r="F18032" s="236"/>
      <c r="G18032" s="236">
        <f t="shared" si="290"/>
        <v>-1000000</v>
      </c>
      <c r="H18032" s="709" t="s">
        <v>11835</v>
      </c>
    </row>
    <row r="18033" spans="1:8" ht="15" x14ac:dyDescent="0.2">
      <c r="A18033" s="730">
        <v>45267</v>
      </c>
      <c r="B18033" s="94" t="s">
        <v>11554</v>
      </c>
      <c r="C18033" s="94" t="s">
        <v>559</v>
      </c>
      <c r="D18033" s="892" t="s">
        <v>11828</v>
      </c>
      <c r="E18033" s="176"/>
      <c r="F18033" s="176">
        <v>1000000</v>
      </c>
      <c r="G18033" s="176">
        <f t="shared" si="290"/>
        <v>1000000</v>
      </c>
      <c r="H18033" s="702" t="s">
        <v>11835</v>
      </c>
    </row>
    <row r="18034" spans="1:8" ht="15" x14ac:dyDescent="0.2">
      <c r="A18034" s="730">
        <v>45267</v>
      </c>
      <c r="B18034" s="94" t="s">
        <v>10122</v>
      </c>
      <c r="C18034" s="94" t="s">
        <v>559</v>
      </c>
      <c r="D18034" s="892" t="s">
        <v>11829</v>
      </c>
      <c r="E18034" s="176"/>
      <c r="F18034" s="176">
        <v>100000</v>
      </c>
      <c r="G18034" s="176">
        <f t="shared" si="290"/>
        <v>100000</v>
      </c>
      <c r="H18034" s="702" t="s">
        <v>11835</v>
      </c>
    </row>
    <row r="18035" spans="1:8" ht="15" x14ac:dyDescent="0.2">
      <c r="A18035" s="730">
        <v>45267</v>
      </c>
      <c r="B18035" s="94" t="s">
        <v>10122</v>
      </c>
      <c r="C18035" s="94" t="s">
        <v>559</v>
      </c>
      <c r="D18035" s="892" t="s">
        <v>11948</v>
      </c>
      <c r="E18035" s="176"/>
      <c r="F18035" s="176">
        <v>-100000</v>
      </c>
      <c r="G18035" s="176">
        <f t="shared" si="290"/>
        <v>-100000</v>
      </c>
      <c r="H18035" s="702" t="s">
        <v>11835</v>
      </c>
    </row>
    <row r="18036" spans="1:8" ht="24" x14ac:dyDescent="0.2">
      <c r="A18036" s="730">
        <v>45267</v>
      </c>
      <c r="B18036" s="94" t="s">
        <v>9986</v>
      </c>
      <c r="C18036" s="94" t="s">
        <v>559</v>
      </c>
      <c r="D18036" s="802" t="s">
        <v>11830</v>
      </c>
      <c r="E18036" s="176"/>
      <c r="F18036" s="176">
        <v>520000</v>
      </c>
      <c r="G18036" s="176">
        <f t="shared" si="290"/>
        <v>520000</v>
      </c>
      <c r="H18036" s="702" t="s">
        <v>11835</v>
      </c>
    </row>
    <row r="18037" spans="1:8" ht="15" x14ac:dyDescent="0.2">
      <c r="A18037" s="730">
        <v>45272</v>
      </c>
      <c r="B18037" s="94" t="s">
        <v>9661</v>
      </c>
      <c r="C18037" s="94" t="s">
        <v>559</v>
      </c>
      <c r="D18037" s="802" t="s">
        <v>11876</v>
      </c>
      <c r="E18037" s="176"/>
      <c r="F18037" s="176">
        <v>3221233</v>
      </c>
      <c r="G18037" s="176">
        <f t="shared" si="290"/>
        <v>3221233</v>
      </c>
      <c r="H18037" s="702" t="s">
        <v>11835</v>
      </c>
    </row>
    <row r="18038" spans="1:8" ht="15" x14ac:dyDescent="0.2">
      <c r="A18038" s="730">
        <v>45272</v>
      </c>
      <c r="B18038" s="94" t="s">
        <v>11617</v>
      </c>
      <c r="C18038" s="94" t="s">
        <v>559</v>
      </c>
      <c r="D18038" s="802" t="s">
        <v>11876</v>
      </c>
      <c r="E18038" s="176"/>
      <c r="F18038" s="176">
        <v>1000000</v>
      </c>
      <c r="G18038" s="176">
        <f t="shared" si="290"/>
        <v>1000000</v>
      </c>
      <c r="H18038" s="702" t="s">
        <v>11835</v>
      </c>
    </row>
    <row r="18039" spans="1:8" ht="15" x14ac:dyDescent="0.2">
      <c r="A18039" s="730">
        <v>45272</v>
      </c>
      <c r="B18039" s="94" t="s">
        <v>9661</v>
      </c>
      <c r="C18039" s="94" t="s">
        <v>559</v>
      </c>
      <c r="D18039" s="898" t="s">
        <v>12040</v>
      </c>
      <c r="E18039" s="643">
        <v>42212</v>
      </c>
      <c r="F18039" s="643"/>
      <c r="G18039" s="176">
        <f t="shared" si="290"/>
        <v>-42212</v>
      </c>
      <c r="H18039" s="702" t="s">
        <v>11835</v>
      </c>
    </row>
    <row r="18040" spans="1:8" ht="15" x14ac:dyDescent="0.2">
      <c r="A18040" s="730">
        <v>45272</v>
      </c>
      <c r="B18040" s="94" t="s">
        <v>3946</v>
      </c>
      <c r="C18040" s="94" t="s">
        <v>559</v>
      </c>
      <c r="D18040" s="892" t="s">
        <v>11890</v>
      </c>
      <c r="E18040" s="176"/>
      <c r="F18040" s="176">
        <v>359992</v>
      </c>
      <c r="G18040" s="176">
        <f t="shared" si="290"/>
        <v>359992</v>
      </c>
      <c r="H18040" s="702" t="s">
        <v>11835</v>
      </c>
    </row>
    <row r="18041" spans="1:8" ht="15" x14ac:dyDescent="0.2">
      <c r="A18041" s="730">
        <v>45273</v>
      </c>
      <c r="B18041" s="94" t="s">
        <v>10232</v>
      </c>
      <c r="C18041" s="94" t="s">
        <v>559</v>
      </c>
      <c r="D18041" s="892" t="s">
        <v>11891</v>
      </c>
      <c r="E18041" s="176"/>
      <c r="F18041" s="176">
        <v>1500000</v>
      </c>
      <c r="G18041" s="176">
        <f t="shared" si="290"/>
        <v>1500000</v>
      </c>
      <c r="H18041" s="702" t="s">
        <v>11835</v>
      </c>
    </row>
    <row r="18042" spans="1:8" ht="15" x14ac:dyDescent="0.2">
      <c r="A18042" s="730">
        <v>45275</v>
      </c>
      <c r="B18042" s="94" t="s">
        <v>10232</v>
      </c>
      <c r="C18042" s="94" t="s">
        <v>559</v>
      </c>
      <c r="D18042" s="892" t="s">
        <v>11908</v>
      </c>
      <c r="E18042" s="176"/>
      <c r="F18042" s="176">
        <v>1000000</v>
      </c>
      <c r="G18042" s="176">
        <f t="shared" si="290"/>
        <v>1000000</v>
      </c>
      <c r="H18042" s="702" t="s">
        <v>11835</v>
      </c>
    </row>
    <row r="18043" spans="1:8" ht="24" x14ac:dyDescent="0.2">
      <c r="A18043" s="730">
        <v>45275</v>
      </c>
      <c r="B18043" s="94" t="s">
        <v>10232</v>
      </c>
      <c r="C18043" s="94" t="s">
        <v>559</v>
      </c>
      <c r="D18043" s="802" t="s">
        <v>11909</v>
      </c>
      <c r="E18043" s="176"/>
      <c r="F18043" s="176">
        <v>1000000</v>
      </c>
      <c r="G18043" s="176">
        <f t="shared" si="290"/>
        <v>1000000</v>
      </c>
      <c r="H18043" s="702" t="s">
        <v>11835</v>
      </c>
    </row>
    <row r="18044" spans="1:8" ht="15" x14ac:dyDescent="0.2">
      <c r="A18044" s="730">
        <v>45275</v>
      </c>
      <c r="B18044" s="94" t="s">
        <v>10232</v>
      </c>
      <c r="C18044" s="94" t="s">
        <v>559</v>
      </c>
      <c r="D18044" s="892" t="s">
        <v>11910</v>
      </c>
      <c r="E18044" s="176"/>
      <c r="F18044" s="176">
        <v>1000000</v>
      </c>
      <c r="G18044" s="176">
        <f t="shared" si="290"/>
        <v>1000000</v>
      </c>
      <c r="H18044" s="702" t="s">
        <v>11835</v>
      </c>
    </row>
    <row r="18045" spans="1:8" ht="15" x14ac:dyDescent="0.2">
      <c r="A18045" s="730">
        <v>45275</v>
      </c>
      <c r="B18045" s="94" t="s">
        <v>10232</v>
      </c>
      <c r="C18045" s="94" t="s">
        <v>559</v>
      </c>
      <c r="D18045" s="892" t="s">
        <v>11907</v>
      </c>
      <c r="E18045" s="176"/>
      <c r="F18045" s="176">
        <v>1000000</v>
      </c>
      <c r="G18045" s="176">
        <f t="shared" si="290"/>
        <v>1000000</v>
      </c>
      <c r="H18045" s="702" t="s">
        <v>11835</v>
      </c>
    </row>
    <row r="18046" spans="1:8" ht="15" x14ac:dyDescent="0.2">
      <c r="A18046" s="730">
        <v>45275</v>
      </c>
      <c r="B18046" s="94" t="s">
        <v>10232</v>
      </c>
      <c r="C18046" s="94" t="s">
        <v>559</v>
      </c>
      <c r="D18046" s="892" t="s">
        <v>11911</v>
      </c>
      <c r="E18046" s="176"/>
      <c r="F18046" s="176">
        <v>1500000</v>
      </c>
      <c r="G18046" s="176">
        <f t="shared" si="290"/>
        <v>1500000</v>
      </c>
      <c r="H18046" s="702" t="s">
        <v>11835</v>
      </c>
    </row>
    <row r="18047" spans="1:8" ht="15" x14ac:dyDescent="0.2">
      <c r="A18047" s="730">
        <v>45276</v>
      </c>
      <c r="B18047" s="94" t="s">
        <v>10232</v>
      </c>
      <c r="C18047" s="94" t="s">
        <v>559</v>
      </c>
      <c r="D18047" s="892" t="s">
        <v>11999</v>
      </c>
      <c r="E18047" s="176"/>
      <c r="F18047" s="176">
        <v>1000000</v>
      </c>
      <c r="G18047" s="176">
        <f t="shared" si="290"/>
        <v>1000000</v>
      </c>
      <c r="H18047" s="702" t="s">
        <v>11835</v>
      </c>
    </row>
    <row r="18048" spans="1:8" ht="15" x14ac:dyDescent="0.2">
      <c r="A18048" s="730">
        <v>45276</v>
      </c>
      <c r="B18048" s="94" t="s">
        <v>10232</v>
      </c>
      <c r="C18048" s="94" t="s">
        <v>559</v>
      </c>
      <c r="D18048" s="892" t="s">
        <v>12001</v>
      </c>
      <c r="E18048" s="176"/>
      <c r="F18048" s="176">
        <v>1000000</v>
      </c>
      <c r="G18048" s="176">
        <f t="shared" si="290"/>
        <v>1000000</v>
      </c>
      <c r="H18048" s="702" t="s">
        <v>11835</v>
      </c>
    </row>
    <row r="18049" spans="1:10" ht="15" x14ac:dyDescent="0.2">
      <c r="A18049" s="730">
        <v>45276</v>
      </c>
      <c r="B18049" s="94" t="s">
        <v>10232</v>
      </c>
      <c r="C18049" s="94" t="s">
        <v>559</v>
      </c>
      <c r="D18049" s="892" t="s">
        <v>12092</v>
      </c>
      <c r="E18049" s="176"/>
      <c r="F18049" s="176">
        <v>1000000</v>
      </c>
      <c r="G18049" s="176">
        <f t="shared" si="290"/>
        <v>1000000</v>
      </c>
      <c r="H18049" s="702" t="s">
        <v>11835</v>
      </c>
    </row>
    <row r="18050" spans="1:10" ht="24" x14ac:dyDescent="0.2">
      <c r="A18050" s="730">
        <v>45276</v>
      </c>
      <c r="B18050" s="94" t="s">
        <v>10232</v>
      </c>
      <c r="C18050" s="94" t="s">
        <v>559</v>
      </c>
      <c r="D18050" s="802" t="s">
        <v>11983</v>
      </c>
      <c r="E18050" s="176"/>
      <c r="F18050" s="176">
        <v>1500000</v>
      </c>
      <c r="G18050" s="176">
        <f t="shared" si="290"/>
        <v>1500000</v>
      </c>
      <c r="H18050" s="702" t="s">
        <v>11835</v>
      </c>
    </row>
    <row r="18051" spans="1:10" ht="15" x14ac:dyDescent="0.2">
      <c r="A18051" s="730">
        <v>45276</v>
      </c>
      <c r="B18051" s="94" t="s">
        <v>10232</v>
      </c>
      <c r="C18051" s="94" t="s">
        <v>559</v>
      </c>
      <c r="D18051" s="892" t="s">
        <v>12000</v>
      </c>
      <c r="E18051" s="176"/>
      <c r="F18051" s="176">
        <v>1500000</v>
      </c>
      <c r="G18051" s="176">
        <f t="shared" si="290"/>
        <v>1500000</v>
      </c>
      <c r="H18051" s="702" t="s">
        <v>11835</v>
      </c>
    </row>
    <row r="18052" spans="1:10" ht="15" x14ac:dyDescent="0.2">
      <c r="A18052" s="730">
        <v>45276</v>
      </c>
      <c r="B18052" s="94" t="s">
        <v>10232</v>
      </c>
      <c r="C18052" s="94" t="s">
        <v>559</v>
      </c>
      <c r="D18052" s="892" t="s">
        <v>12130</v>
      </c>
      <c r="E18052" s="176"/>
      <c r="F18052" s="176">
        <v>1417880</v>
      </c>
      <c r="G18052" s="176">
        <f t="shared" si="290"/>
        <v>1417880</v>
      </c>
      <c r="H18052" s="702" t="s">
        <v>11835</v>
      </c>
    </row>
    <row r="18053" spans="1:10" ht="15" x14ac:dyDescent="0.2">
      <c r="A18053" s="730">
        <v>45276</v>
      </c>
      <c r="B18053" s="94" t="s">
        <v>10232</v>
      </c>
      <c r="C18053" s="94" t="s">
        <v>559</v>
      </c>
      <c r="D18053" s="892" t="s">
        <v>11950</v>
      </c>
      <c r="E18053" s="176"/>
      <c r="F18053" s="176">
        <v>2200</v>
      </c>
      <c r="G18053" s="176">
        <f t="shared" si="290"/>
        <v>2200</v>
      </c>
      <c r="H18053" s="702" t="s">
        <v>11835</v>
      </c>
    </row>
    <row r="18054" spans="1:10" ht="24" x14ac:dyDescent="0.2">
      <c r="A18054" s="730">
        <v>45280</v>
      </c>
      <c r="B18054" s="94" t="s">
        <v>9661</v>
      </c>
      <c r="C18054" s="94" t="s">
        <v>559</v>
      </c>
      <c r="D18054" s="802" t="s">
        <v>11972</v>
      </c>
      <c r="E18054" s="176"/>
      <c r="F18054" s="176">
        <v>5000000</v>
      </c>
      <c r="G18054" s="176">
        <f t="shared" si="290"/>
        <v>5000000</v>
      </c>
      <c r="H18054" s="702" t="s">
        <v>11835</v>
      </c>
    </row>
    <row r="18055" spans="1:10" ht="24" x14ac:dyDescent="0.2">
      <c r="A18055" s="730">
        <v>45280</v>
      </c>
      <c r="B18055" s="94" t="s">
        <v>9661</v>
      </c>
      <c r="C18055" s="94" t="s">
        <v>559</v>
      </c>
      <c r="D18055" s="802" t="s">
        <v>12354</v>
      </c>
      <c r="E18055" s="176"/>
      <c r="F18055" s="176">
        <v>-650000</v>
      </c>
      <c r="G18055" s="176">
        <f t="shared" si="290"/>
        <v>-650000</v>
      </c>
      <c r="H18055" s="702" t="s">
        <v>11835</v>
      </c>
    </row>
    <row r="18056" spans="1:10" ht="24" x14ac:dyDescent="0.2">
      <c r="A18056" s="730">
        <v>45280</v>
      </c>
      <c r="B18056" s="94" t="s">
        <v>9661</v>
      </c>
      <c r="C18056" s="94" t="s">
        <v>559</v>
      </c>
      <c r="D18056" s="802" t="s">
        <v>12354</v>
      </c>
      <c r="E18056" s="176"/>
      <c r="F18056" s="176">
        <v>-750000</v>
      </c>
      <c r="G18056" s="176">
        <f t="shared" si="290"/>
        <v>-750000</v>
      </c>
      <c r="H18056" s="702" t="s">
        <v>11835</v>
      </c>
    </row>
    <row r="18057" spans="1:10" ht="24" x14ac:dyDescent="0.2">
      <c r="A18057" s="730">
        <v>45280</v>
      </c>
      <c r="B18057" s="94" t="s">
        <v>9661</v>
      </c>
      <c r="C18057" s="94" t="s">
        <v>559</v>
      </c>
      <c r="D18057" s="802" t="s">
        <v>12354</v>
      </c>
      <c r="E18057" s="176"/>
      <c r="F18057" s="176">
        <v>-850000</v>
      </c>
      <c r="G18057" s="176">
        <f t="shared" si="290"/>
        <v>-850000</v>
      </c>
      <c r="H18057" s="702" t="s">
        <v>11835</v>
      </c>
      <c r="J18057" s="40"/>
    </row>
    <row r="18058" spans="1:10" ht="15" x14ac:dyDescent="0.2">
      <c r="A18058" s="730">
        <v>45280</v>
      </c>
      <c r="B18058" s="94" t="s">
        <v>9661</v>
      </c>
      <c r="C18058" s="94" t="s">
        <v>559</v>
      </c>
      <c r="D18058" s="802" t="s">
        <v>12355</v>
      </c>
      <c r="E18058" s="176"/>
      <c r="F18058" s="176">
        <v>-950000</v>
      </c>
      <c r="G18058" s="176">
        <f t="shared" si="290"/>
        <v>-950000</v>
      </c>
      <c r="H18058" s="702" t="s">
        <v>11835</v>
      </c>
      <c r="J18058" s="40"/>
    </row>
    <row r="18059" spans="1:10" ht="15" x14ac:dyDescent="0.2">
      <c r="A18059" s="730">
        <v>45280</v>
      </c>
      <c r="B18059" s="94" t="s">
        <v>9661</v>
      </c>
      <c r="C18059" s="94" t="s">
        <v>559</v>
      </c>
      <c r="D18059" s="898" t="s">
        <v>12040</v>
      </c>
      <c r="E18059" s="643">
        <v>15850</v>
      </c>
      <c r="F18059" s="176"/>
      <c r="G18059" s="176">
        <f t="shared" si="290"/>
        <v>-15850</v>
      </c>
      <c r="H18059" s="702" t="s">
        <v>11835</v>
      </c>
    </row>
    <row r="18060" spans="1:10" ht="15" x14ac:dyDescent="0.2">
      <c r="A18060" s="730">
        <v>45283</v>
      </c>
      <c r="B18060" s="94" t="s">
        <v>10232</v>
      </c>
      <c r="C18060" s="94" t="s">
        <v>559</v>
      </c>
      <c r="D18060" s="892" t="s">
        <v>12359</v>
      </c>
      <c r="E18060" s="176"/>
      <c r="F18060" s="176">
        <v>550000</v>
      </c>
      <c r="G18060" s="176">
        <f t="shared" si="290"/>
        <v>550000</v>
      </c>
      <c r="H18060" s="702" t="s">
        <v>11835</v>
      </c>
    </row>
    <row r="18061" spans="1:10" ht="15" x14ac:dyDescent="0.2">
      <c r="A18061" s="730">
        <v>45283</v>
      </c>
      <c r="B18061" s="94" t="s">
        <v>10232</v>
      </c>
      <c r="C18061" s="94" t="s">
        <v>559</v>
      </c>
      <c r="D18061" s="892" t="s">
        <v>12359</v>
      </c>
      <c r="E18061" s="176"/>
      <c r="F18061" s="176">
        <v>600000</v>
      </c>
      <c r="G18061" s="176">
        <f t="shared" si="290"/>
        <v>600000</v>
      </c>
      <c r="H18061" s="702" t="s">
        <v>11835</v>
      </c>
    </row>
    <row r="18062" spans="1:10" ht="24" x14ac:dyDescent="0.2">
      <c r="A18062" s="730">
        <v>45283</v>
      </c>
      <c r="B18062" s="94" t="s">
        <v>10232</v>
      </c>
      <c r="C18062" s="94" t="s">
        <v>559</v>
      </c>
      <c r="D18062" s="802" t="s">
        <v>12360</v>
      </c>
      <c r="E18062" s="176"/>
      <c r="F18062" s="176">
        <v>650000</v>
      </c>
      <c r="G18062" s="176">
        <f t="shared" si="290"/>
        <v>650000</v>
      </c>
      <c r="H18062" s="702" t="s">
        <v>11835</v>
      </c>
    </row>
    <row r="18063" spans="1:10" ht="15" x14ac:dyDescent="0.2">
      <c r="A18063" s="730">
        <v>45283</v>
      </c>
      <c r="B18063" s="94" t="s">
        <v>10232</v>
      </c>
      <c r="C18063" s="94" t="s">
        <v>559</v>
      </c>
      <c r="D18063" s="892" t="s">
        <v>12358</v>
      </c>
      <c r="E18063" s="176"/>
      <c r="F18063" s="176">
        <v>700000</v>
      </c>
      <c r="G18063" s="176">
        <f t="shared" si="290"/>
        <v>700000</v>
      </c>
      <c r="H18063" s="702" t="s">
        <v>11835</v>
      </c>
    </row>
    <row r="18064" spans="1:10" ht="24" x14ac:dyDescent="0.2">
      <c r="A18064" s="730">
        <v>45283</v>
      </c>
      <c r="B18064" s="94" t="s">
        <v>10232</v>
      </c>
      <c r="C18064" s="94" t="s">
        <v>559</v>
      </c>
      <c r="D18064" s="802" t="s">
        <v>12360</v>
      </c>
      <c r="E18064" s="176"/>
      <c r="F18064" s="176">
        <v>750000</v>
      </c>
      <c r="G18064" s="176">
        <f t="shared" si="290"/>
        <v>750000</v>
      </c>
      <c r="H18064" s="702" t="s">
        <v>11835</v>
      </c>
    </row>
    <row r="18065" spans="1:10" ht="24" x14ac:dyDescent="0.2">
      <c r="A18065" s="730">
        <v>45283</v>
      </c>
      <c r="B18065" s="94" t="s">
        <v>10232</v>
      </c>
      <c r="C18065" s="94" t="s">
        <v>559</v>
      </c>
      <c r="D18065" s="802" t="s">
        <v>12360</v>
      </c>
      <c r="E18065" s="176"/>
      <c r="F18065" s="176">
        <v>850000</v>
      </c>
      <c r="G18065" s="176">
        <f t="shared" si="290"/>
        <v>850000</v>
      </c>
      <c r="H18065" s="702" t="s">
        <v>11835</v>
      </c>
    </row>
    <row r="18066" spans="1:10" ht="15" x14ac:dyDescent="0.2">
      <c r="A18066" s="730">
        <v>45283</v>
      </c>
      <c r="B18066" s="94" t="s">
        <v>10232</v>
      </c>
      <c r="C18066" s="94" t="s">
        <v>559</v>
      </c>
      <c r="D18066" s="892" t="s">
        <v>12130</v>
      </c>
      <c r="E18066" s="176"/>
      <c r="F18066" s="176">
        <v>900000</v>
      </c>
      <c r="G18066" s="176">
        <f t="shared" si="290"/>
        <v>900000</v>
      </c>
      <c r="H18066" s="702" t="s">
        <v>11835</v>
      </c>
    </row>
    <row r="18067" spans="1:10" ht="15" x14ac:dyDescent="0.2">
      <c r="A18067" s="730">
        <v>45283</v>
      </c>
      <c r="B18067" s="94" t="s">
        <v>10908</v>
      </c>
      <c r="C18067" s="94" t="s">
        <v>559</v>
      </c>
      <c r="D18067" s="892" t="s">
        <v>11985</v>
      </c>
      <c r="E18067" s="176"/>
      <c r="F18067" s="176">
        <v>189553</v>
      </c>
      <c r="G18067" s="176">
        <f t="shared" si="290"/>
        <v>189553</v>
      </c>
      <c r="H18067" s="702" t="s">
        <v>11835</v>
      </c>
    </row>
    <row r="18068" spans="1:10" ht="15" x14ac:dyDescent="0.2">
      <c r="A18068" s="730">
        <v>45283</v>
      </c>
      <c r="B18068" s="94" t="s">
        <v>10908</v>
      </c>
      <c r="C18068" s="94" t="s">
        <v>559</v>
      </c>
      <c r="D18068" s="892" t="s">
        <v>11985</v>
      </c>
      <c r="E18068" s="176"/>
      <c r="F18068" s="176">
        <v>472527</v>
      </c>
      <c r="G18068" s="176">
        <f t="shared" si="290"/>
        <v>472527</v>
      </c>
      <c r="H18068" s="702" t="s">
        <v>11835</v>
      </c>
    </row>
    <row r="18069" spans="1:10" ht="15" x14ac:dyDescent="0.2">
      <c r="A18069" s="730">
        <v>45286</v>
      </c>
      <c r="B18069" s="94" t="s">
        <v>3945</v>
      </c>
      <c r="C18069" s="94" t="s">
        <v>559</v>
      </c>
      <c r="D18069" s="892" t="s">
        <v>11998</v>
      </c>
      <c r="E18069" s="176"/>
      <c r="F18069" s="176">
        <v>333522</v>
      </c>
      <c r="G18069" s="176">
        <f t="shared" si="290"/>
        <v>333522</v>
      </c>
      <c r="H18069" s="702" t="s">
        <v>11835</v>
      </c>
    </row>
    <row r="18070" spans="1:10" ht="15" x14ac:dyDescent="0.2">
      <c r="A18070" s="730">
        <v>45286</v>
      </c>
      <c r="B18070" s="94" t="s">
        <v>10232</v>
      </c>
      <c r="C18070" s="94" t="s">
        <v>559</v>
      </c>
      <c r="D18070" s="892" t="s">
        <v>12048</v>
      </c>
      <c r="E18070" s="176"/>
      <c r="F18070" s="176">
        <v>1075700</v>
      </c>
      <c r="G18070" s="176">
        <f t="shared" si="290"/>
        <v>1075700</v>
      </c>
      <c r="H18070" s="702" t="s">
        <v>11835</v>
      </c>
    </row>
    <row r="18071" spans="1:10" ht="15" x14ac:dyDescent="0.2">
      <c r="A18071" s="730">
        <v>45287</v>
      </c>
      <c r="B18071" s="94" t="s">
        <v>8559</v>
      </c>
      <c r="C18071" s="94" t="s">
        <v>559</v>
      </c>
      <c r="D18071" s="892" t="s">
        <v>12046</v>
      </c>
      <c r="E18071" s="176"/>
      <c r="F18071" s="176">
        <v>561910</v>
      </c>
      <c r="G18071" s="176">
        <f t="shared" si="290"/>
        <v>561910</v>
      </c>
      <c r="H18071" s="702" t="s">
        <v>11835</v>
      </c>
    </row>
    <row r="18072" spans="1:10" ht="15" x14ac:dyDescent="0.2">
      <c r="A18072" s="730">
        <v>45287</v>
      </c>
      <c r="B18072" s="94" t="s">
        <v>11625</v>
      </c>
      <c r="C18072" s="94" t="s">
        <v>559</v>
      </c>
      <c r="D18072" s="892" t="s">
        <v>12093</v>
      </c>
      <c r="E18072" s="176"/>
      <c r="F18072" s="176">
        <v>112665</v>
      </c>
      <c r="G18072" s="176">
        <f t="shared" si="290"/>
        <v>112665</v>
      </c>
      <c r="H18072" s="702" t="s">
        <v>11835</v>
      </c>
      <c r="J18072" s="40"/>
    </row>
    <row r="18073" spans="1:10" ht="60" x14ac:dyDescent="0.2">
      <c r="A18073" s="730">
        <v>45288</v>
      </c>
      <c r="B18073" s="94" t="s">
        <v>10908</v>
      </c>
      <c r="C18073" s="94" t="s">
        <v>559</v>
      </c>
      <c r="D18073" s="802" t="s">
        <v>12045</v>
      </c>
      <c r="E18073" s="176"/>
      <c r="F18073" s="176">
        <v>4416116</v>
      </c>
      <c r="G18073" s="176">
        <f t="shared" si="290"/>
        <v>4416116</v>
      </c>
      <c r="H18073" s="702" t="s">
        <v>11835</v>
      </c>
    </row>
    <row r="18074" spans="1:10" ht="60" x14ac:dyDescent="0.2">
      <c r="A18074" s="730">
        <v>45288</v>
      </c>
      <c r="B18074" s="94" t="s">
        <v>14</v>
      </c>
      <c r="C18074" s="94" t="s">
        <v>559</v>
      </c>
      <c r="D18074" s="802" t="s">
        <v>12044</v>
      </c>
      <c r="E18074" s="176"/>
      <c r="F18074" s="176">
        <v>132000</v>
      </c>
      <c r="G18074" s="176">
        <f t="shared" si="290"/>
        <v>132000</v>
      </c>
      <c r="H18074" s="702" t="s">
        <v>11835</v>
      </c>
    </row>
    <row r="18075" spans="1:10" ht="15" x14ac:dyDescent="0.2">
      <c r="A18075" s="730">
        <v>45288</v>
      </c>
      <c r="B18075" s="94" t="s">
        <v>14</v>
      </c>
      <c r="C18075" s="94" t="s">
        <v>559</v>
      </c>
      <c r="D18075" s="898" t="s">
        <v>12040</v>
      </c>
      <c r="E18075" s="643">
        <v>45000</v>
      </c>
      <c r="F18075" s="176"/>
      <c r="G18075" s="176">
        <f t="shared" si="290"/>
        <v>-45000</v>
      </c>
      <c r="H18075" s="702" t="s">
        <v>11835</v>
      </c>
    </row>
    <row r="18076" spans="1:10" ht="24" x14ac:dyDescent="0.2">
      <c r="A18076" s="730">
        <v>45289</v>
      </c>
      <c r="B18076" s="94" t="s">
        <v>12082</v>
      </c>
      <c r="C18076" s="94" t="s">
        <v>559</v>
      </c>
      <c r="D18076" s="802" t="s">
        <v>12094</v>
      </c>
      <c r="E18076" s="176"/>
      <c r="F18076" s="176">
        <v>369964</v>
      </c>
      <c r="G18076" s="176">
        <f t="shared" si="290"/>
        <v>369964</v>
      </c>
      <c r="H18076" s="702" t="s">
        <v>11835</v>
      </c>
    </row>
    <row r="18077" spans="1:10" ht="15" x14ac:dyDescent="0.2">
      <c r="A18077" s="734">
        <v>45292</v>
      </c>
      <c r="B18077" s="63" t="s">
        <v>9986</v>
      </c>
      <c r="C18077" s="63" t="s">
        <v>256</v>
      </c>
      <c r="D18077" s="183" t="s">
        <v>12036</v>
      </c>
      <c r="E18077" s="126">
        <v>250000</v>
      </c>
      <c r="F18077" s="126"/>
      <c r="G18077" s="126">
        <f t="shared" si="290"/>
        <v>-250000</v>
      </c>
      <c r="H18077" s="705" t="s">
        <v>12047</v>
      </c>
    </row>
    <row r="18078" spans="1:10" ht="15" x14ac:dyDescent="0.2">
      <c r="A18078" s="734">
        <v>45292</v>
      </c>
      <c r="B18078" s="63"/>
      <c r="C18078" s="63" t="s">
        <v>337</v>
      </c>
      <c r="D18078" s="183"/>
      <c r="E18078" s="126">
        <v>5000</v>
      </c>
      <c r="F18078" s="126"/>
      <c r="G18078" s="126">
        <f t="shared" si="290"/>
        <v>-5000</v>
      </c>
      <c r="H18078" s="705" t="s">
        <v>12047</v>
      </c>
    </row>
    <row r="18079" spans="1:10" ht="15" x14ac:dyDescent="0.2">
      <c r="A18079" s="734">
        <v>45292</v>
      </c>
      <c r="B18079" s="63" t="s">
        <v>103</v>
      </c>
      <c r="C18079" s="63" t="s">
        <v>103</v>
      </c>
      <c r="D18079" s="183" t="s">
        <v>8158</v>
      </c>
      <c r="E18079" s="126">
        <v>3000</v>
      </c>
      <c r="F18079" s="126"/>
      <c r="G18079" s="126">
        <f t="shared" si="290"/>
        <v>-3000</v>
      </c>
      <c r="H18079" s="705" t="s">
        <v>12047</v>
      </c>
    </row>
    <row r="18080" spans="1:10" ht="15" x14ac:dyDescent="0.2">
      <c r="A18080" s="734">
        <v>45292</v>
      </c>
      <c r="B18080" s="63" t="s">
        <v>392</v>
      </c>
      <c r="C18080" s="63" t="s">
        <v>12075</v>
      </c>
      <c r="D18080" s="183" t="s">
        <v>12076</v>
      </c>
      <c r="E18080" s="126">
        <v>3000</v>
      </c>
      <c r="F18080" s="126"/>
      <c r="G18080" s="126">
        <f t="shared" si="290"/>
        <v>-3000</v>
      </c>
      <c r="H18080" s="705" t="s">
        <v>12047</v>
      </c>
    </row>
    <row r="18081" spans="1:8" ht="15" x14ac:dyDescent="0.2">
      <c r="A18081" s="734">
        <v>45292</v>
      </c>
      <c r="B18081" s="63" t="s">
        <v>11446</v>
      </c>
      <c r="C18081" s="63" t="s">
        <v>5410</v>
      </c>
      <c r="D18081" s="183" t="s">
        <v>12077</v>
      </c>
      <c r="E18081" s="126">
        <v>39000</v>
      </c>
      <c r="F18081" s="126"/>
      <c r="G18081" s="126">
        <f t="shared" si="290"/>
        <v>-39000</v>
      </c>
      <c r="H18081" s="705" t="s">
        <v>12047</v>
      </c>
    </row>
    <row r="18082" spans="1:8" ht="15" x14ac:dyDescent="0.2">
      <c r="A18082" s="734">
        <v>45292</v>
      </c>
      <c r="B18082" s="63"/>
      <c r="C18082" s="63" t="s">
        <v>1063</v>
      </c>
      <c r="D18082" s="183" t="s">
        <v>12078</v>
      </c>
      <c r="E18082" s="126">
        <v>16000</v>
      </c>
      <c r="F18082" s="126"/>
      <c r="G18082" s="126">
        <f t="shared" si="290"/>
        <v>-16000</v>
      </c>
      <c r="H18082" s="705" t="s">
        <v>12047</v>
      </c>
    </row>
    <row r="18083" spans="1:8" ht="15" x14ac:dyDescent="0.2">
      <c r="A18083" s="734">
        <v>45292</v>
      </c>
      <c r="B18083" s="63" t="s">
        <v>11093</v>
      </c>
      <c r="C18083" s="63" t="s">
        <v>1524</v>
      </c>
      <c r="D18083" s="183" t="s">
        <v>12079</v>
      </c>
      <c r="E18083" s="126">
        <v>3740</v>
      </c>
      <c r="F18083" s="126"/>
      <c r="G18083" s="126">
        <f t="shared" si="290"/>
        <v>-3740</v>
      </c>
      <c r="H18083" s="705" t="s">
        <v>12047</v>
      </c>
    </row>
    <row r="18084" spans="1:8" ht="15" x14ac:dyDescent="0.2">
      <c r="A18084" s="734">
        <v>45292</v>
      </c>
      <c r="B18084" s="63" t="s">
        <v>10908</v>
      </c>
      <c r="C18084" s="63" t="s">
        <v>5741</v>
      </c>
      <c r="D18084" s="183" t="s">
        <v>370</v>
      </c>
      <c r="E18084" s="126">
        <v>600</v>
      </c>
      <c r="F18084" s="126"/>
      <c r="G18084" s="126">
        <f t="shared" si="290"/>
        <v>-600</v>
      </c>
      <c r="H18084" s="705" t="s">
        <v>12047</v>
      </c>
    </row>
    <row r="18085" spans="1:8" ht="15" x14ac:dyDescent="0.2">
      <c r="A18085" s="734">
        <v>45292</v>
      </c>
      <c r="B18085" s="63" t="s">
        <v>103</v>
      </c>
      <c r="C18085" s="63" t="s">
        <v>103</v>
      </c>
      <c r="D18085" s="183" t="s">
        <v>12080</v>
      </c>
      <c r="E18085" s="126">
        <v>740</v>
      </c>
      <c r="F18085" s="126"/>
      <c r="G18085" s="126">
        <f t="shared" si="290"/>
        <v>-740</v>
      </c>
      <c r="H18085" s="705" t="s">
        <v>12047</v>
      </c>
    </row>
    <row r="18086" spans="1:8" ht="15" x14ac:dyDescent="0.2">
      <c r="A18086" s="734">
        <v>45292</v>
      </c>
      <c r="B18086" s="63" t="s">
        <v>11635</v>
      </c>
      <c r="C18086" s="63" t="s">
        <v>10993</v>
      </c>
      <c r="D18086" s="183" t="s">
        <v>4309</v>
      </c>
      <c r="E18086" s="126">
        <v>3800</v>
      </c>
      <c r="F18086" s="126"/>
      <c r="G18086" s="126">
        <f t="shared" si="290"/>
        <v>-3800</v>
      </c>
      <c r="H18086" s="705" t="s">
        <v>12047</v>
      </c>
    </row>
    <row r="18087" spans="1:8" ht="15" x14ac:dyDescent="0.2">
      <c r="A18087" s="734">
        <v>45293</v>
      </c>
      <c r="B18087" s="63" t="s">
        <v>11617</v>
      </c>
      <c r="C18087" s="670" t="s">
        <v>10993</v>
      </c>
      <c r="D18087" s="907" t="s">
        <v>12081</v>
      </c>
      <c r="E18087" s="672">
        <v>44500</v>
      </c>
      <c r="F18087" s="126"/>
      <c r="G18087" s="126">
        <f t="shared" si="290"/>
        <v>-44500</v>
      </c>
      <c r="H18087" s="705" t="s">
        <v>12047</v>
      </c>
    </row>
    <row r="18088" spans="1:8" ht="15" x14ac:dyDescent="0.2">
      <c r="A18088" s="734">
        <v>45293</v>
      </c>
      <c r="B18088" s="63" t="s">
        <v>10908</v>
      </c>
      <c r="C18088" s="670" t="s">
        <v>10993</v>
      </c>
      <c r="D18088" s="907" t="s">
        <v>12081</v>
      </c>
      <c r="E18088" s="672">
        <v>280400</v>
      </c>
      <c r="F18088" s="126"/>
      <c r="G18088" s="126">
        <f t="shared" si="290"/>
        <v>-280400</v>
      </c>
      <c r="H18088" s="705" t="s">
        <v>12047</v>
      </c>
    </row>
    <row r="18089" spans="1:8" ht="15" x14ac:dyDescent="0.2">
      <c r="A18089" s="734">
        <v>45293</v>
      </c>
      <c r="B18089" s="63" t="s">
        <v>11446</v>
      </c>
      <c r="C18089" s="670" t="s">
        <v>10993</v>
      </c>
      <c r="D18089" s="907" t="s">
        <v>12081</v>
      </c>
      <c r="E18089" s="672">
        <v>3000</v>
      </c>
      <c r="F18089" s="126"/>
      <c r="G18089" s="126">
        <f t="shared" si="290"/>
        <v>-3000</v>
      </c>
      <c r="H18089" s="705" t="s">
        <v>12047</v>
      </c>
    </row>
    <row r="18090" spans="1:8" ht="15" x14ac:dyDescent="0.2">
      <c r="A18090" s="734">
        <v>45293</v>
      </c>
      <c r="B18090" s="63" t="s">
        <v>10232</v>
      </c>
      <c r="C18090" s="670" t="s">
        <v>10993</v>
      </c>
      <c r="D18090" s="907" t="s">
        <v>12081</v>
      </c>
      <c r="E18090" s="672">
        <v>25000</v>
      </c>
      <c r="F18090" s="126"/>
      <c r="G18090" s="126">
        <f t="shared" si="290"/>
        <v>-25000</v>
      </c>
      <c r="H18090" s="705" t="s">
        <v>12047</v>
      </c>
    </row>
    <row r="18091" spans="1:8" ht="15" x14ac:dyDescent="0.2">
      <c r="A18091" s="734">
        <v>45293</v>
      </c>
      <c r="B18091" s="63" t="s">
        <v>9986</v>
      </c>
      <c r="C18091" s="670" t="s">
        <v>10993</v>
      </c>
      <c r="D18091" s="907" t="s">
        <v>12081</v>
      </c>
      <c r="E18091" s="672">
        <v>4500</v>
      </c>
      <c r="F18091" s="126"/>
      <c r="G18091" s="126">
        <f t="shared" si="290"/>
        <v>-4500</v>
      </c>
      <c r="H18091" s="705" t="s">
        <v>12047</v>
      </c>
    </row>
    <row r="18092" spans="1:8" ht="15" x14ac:dyDescent="0.2">
      <c r="A18092" s="734">
        <v>45293</v>
      </c>
      <c r="B18092" s="63" t="s">
        <v>9986</v>
      </c>
      <c r="C18092" s="63" t="s">
        <v>11752</v>
      </c>
      <c r="D18092" s="183" t="s">
        <v>12036</v>
      </c>
      <c r="E18092" s="126">
        <v>267000</v>
      </c>
      <c r="F18092" s="126"/>
      <c r="G18092" s="126">
        <f t="shared" si="290"/>
        <v>-267000</v>
      </c>
      <c r="H18092" s="705" t="s">
        <v>12047</v>
      </c>
    </row>
    <row r="18093" spans="1:8" ht="15" x14ac:dyDescent="0.2">
      <c r="A18093" s="734">
        <v>45293</v>
      </c>
      <c r="B18093" s="63" t="s">
        <v>12082</v>
      </c>
      <c r="C18093" s="63" t="s">
        <v>12083</v>
      </c>
      <c r="D18093" s="183" t="s">
        <v>12084</v>
      </c>
      <c r="E18093" s="126">
        <v>15000</v>
      </c>
      <c r="F18093" s="126"/>
      <c r="G18093" s="126">
        <f t="shared" ref="G18093:G18108" si="291">F18093-E18093</f>
        <v>-15000</v>
      </c>
      <c r="H18093" s="705" t="s">
        <v>12047</v>
      </c>
    </row>
    <row r="18094" spans="1:8" ht="15" x14ac:dyDescent="0.2">
      <c r="A18094" s="734">
        <v>45293</v>
      </c>
      <c r="B18094" s="63" t="s">
        <v>3946</v>
      </c>
      <c r="C18094" s="63" t="s">
        <v>286</v>
      </c>
      <c r="D18094" s="183" t="s">
        <v>11383</v>
      </c>
      <c r="E18094" s="126">
        <v>500</v>
      </c>
      <c r="F18094" s="126"/>
      <c r="G18094" s="126">
        <f t="shared" si="291"/>
        <v>-500</v>
      </c>
      <c r="H18094" s="705" t="s">
        <v>12047</v>
      </c>
    </row>
    <row r="18095" spans="1:8" ht="15" x14ac:dyDescent="0.2">
      <c r="A18095" s="734">
        <v>45293</v>
      </c>
      <c r="B18095" s="63" t="s">
        <v>3946</v>
      </c>
      <c r="C18095" s="63" t="s">
        <v>5741</v>
      </c>
      <c r="D18095" s="183" t="s">
        <v>370</v>
      </c>
      <c r="E18095" s="126">
        <v>2500</v>
      </c>
      <c r="F18095" s="126"/>
      <c r="G18095" s="126">
        <f t="shared" si="291"/>
        <v>-2500</v>
      </c>
      <c r="H18095" s="705" t="s">
        <v>12047</v>
      </c>
    </row>
    <row r="18096" spans="1:8" ht="15" x14ac:dyDescent="0.2">
      <c r="A18096" s="734">
        <v>45293</v>
      </c>
      <c r="B18096" s="63" t="s">
        <v>10232</v>
      </c>
      <c r="C18096" s="63" t="s">
        <v>5741</v>
      </c>
      <c r="D18096" s="183" t="s">
        <v>370</v>
      </c>
      <c r="E18096" s="126">
        <v>1800</v>
      </c>
      <c r="F18096" s="126"/>
      <c r="G18096" s="126">
        <f t="shared" si="291"/>
        <v>-1800</v>
      </c>
      <c r="H18096" s="705" t="s">
        <v>12047</v>
      </c>
    </row>
    <row r="18097" spans="1:8" ht="15" x14ac:dyDescent="0.2">
      <c r="A18097" s="734">
        <v>45293</v>
      </c>
      <c r="B18097" s="63" t="s">
        <v>103</v>
      </c>
      <c r="C18097" s="63" t="s">
        <v>103</v>
      </c>
      <c r="D18097" s="183" t="s">
        <v>12085</v>
      </c>
      <c r="E18097" s="126">
        <v>5000</v>
      </c>
      <c r="F18097" s="126"/>
      <c r="G18097" s="126">
        <f t="shared" si="291"/>
        <v>-5000</v>
      </c>
      <c r="H18097" s="705" t="s">
        <v>12047</v>
      </c>
    </row>
    <row r="18098" spans="1:8" ht="17.25" customHeight="1" x14ac:dyDescent="0.2">
      <c r="A18098" s="734">
        <v>45293</v>
      </c>
      <c r="B18098" s="63" t="s">
        <v>11617</v>
      </c>
      <c r="C18098" s="670" t="s">
        <v>10993</v>
      </c>
      <c r="D18098" s="907" t="s">
        <v>12087</v>
      </c>
      <c r="E18098" s="672">
        <v>38000</v>
      </c>
      <c r="F18098" s="126"/>
      <c r="G18098" s="126">
        <f t="shared" si="291"/>
        <v>-38000</v>
      </c>
      <c r="H18098" s="705" t="s">
        <v>12047</v>
      </c>
    </row>
    <row r="18099" spans="1:8" ht="17.25" customHeight="1" x14ac:dyDescent="0.2">
      <c r="A18099" s="734">
        <v>45293</v>
      </c>
      <c r="B18099" s="63" t="s">
        <v>11089</v>
      </c>
      <c r="C18099" s="670" t="s">
        <v>10993</v>
      </c>
      <c r="D18099" s="907" t="s">
        <v>12086</v>
      </c>
      <c r="E18099" s="672">
        <v>38000</v>
      </c>
      <c r="F18099" s="126"/>
      <c r="G18099" s="126">
        <f t="shared" si="291"/>
        <v>-38000</v>
      </c>
      <c r="H18099" s="705" t="s">
        <v>12047</v>
      </c>
    </row>
    <row r="18100" spans="1:8" ht="24" x14ac:dyDescent="0.2">
      <c r="A18100" s="734">
        <v>45293</v>
      </c>
      <c r="B18100" s="63" t="s">
        <v>11554</v>
      </c>
      <c r="C18100" s="63" t="s">
        <v>10993</v>
      </c>
      <c r="D18100" s="183" t="s">
        <v>12088</v>
      </c>
      <c r="E18100" s="126">
        <v>100000</v>
      </c>
      <c r="F18100" s="126"/>
      <c r="G18100" s="126">
        <f t="shared" si="291"/>
        <v>-100000</v>
      </c>
      <c r="H18100" s="705" t="s">
        <v>12047</v>
      </c>
    </row>
    <row r="18101" spans="1:8" ht="15" x14ac:dyDescent="0.2">
      <c r="A18101" s="734">
        <v>45294</v>
      </c>
      <c r="B18101" s="63" t="s">
        <v>37</v>
      </c>
      <c r="C18101" s="63" t="s">
        <v>794</v>
      </c>
      <c r="D18101" s="183" t="s">
        <v>12089</v>
      </c>
      <c r="E18101" s="126">
        <v>5000</v>
      </c>
      <c r="F18101" s="126"/>
      <c r="G18101" s="126">
        <f t="shared" si="291"/>
        <v>-5000</v>
      </c>
      <c r="H18101" s="705" t="s">
        <v>12047</v>
      </c>
    </row>
    <row r="18102" spans="1:8" ht="15" x14ac:dyDescent="0.2">
      <c r="A18102" s="734">
        <v>45294</v>
      </c>
      <c r="B18102" s="63" t="s">
        <v>11728</v>
      </c>
      <c r="C18102" s="63" t="s">
        <v>10993</v>
      </c>
      <c r="D18102" s="183" t="s">
        <v>12090</v>
      </c>
      <c r="E18102" s="126">
        <v>3000</v>
      </c>
      <c r="F18102" s="126"/>
      <c r="G18102" s="126">
        <f t="shared" si="291"/>
        <v>-3000</v>
      </c>
      <c r="H18102" s="705" t="s">
        <v>12047</v>
      </c>
    </row>
    <row r="18103" spans="1:8" ht="15" x14ac:dyDescent="0.2">
      <c r="A18103" s="734">
        <v>45294</v>
      </c>
      <c r="B18103" s="63" t="s">
        <v>11089</v>
      </c>
      <c r="C18103" s="63" t="s">
        <v>5387</v>
      </c>
      <c r="D18103" s="183" t="s">
        <v>12099</v>
      </c>
      <c r="E18103" s="126">
        <v>7000</v>
      </c>
      <c r="F18103" s="126"/>
      <c r="G18103" s="126">
        <f t="shared" si="291"/>
        <v>-7000</v>
      </c>
      <c r="H18103" s="705" t="s">
        <v>12047</v>
      </c>
    </row>
    <row r="18104" spans="1:8" ht="15" x14ac:dyDescent="0.2">
      <c r="A18104" s="734">
        <v>45294</v>
      </c>
      <c r="B18104" s="63" t="s">
        <v>11728</v>
      </c>
      <c r="C18104" s="63" t="s">
        <v>11099</v>
      </c>
      <c r="D18104" s="183" t="s">
        <v>1157</v>
      </c>
      <c r="E18104" s="126">
        <v>40000</v>
      </c>
      <c r="F18104" s="126"/>
      <c r="G18104" s="126">
        <f t="shared" si="291"/>
        <v>-40000</v>
      </c>
      <c r="H18104" s="705" t="s">
        <v>12047</v>
      </c>
    </row>
    <row r="18105" spans="1:8" ht="15" customHeight="1" x14ac:dyDescent="0.2">
      <c r="A18105" s="734">
        <v>45294</v>
      </c>
      <c r="B18105" s="63" t="s">
        <v>10232</v>
      </c>
      <c r="C18105" s="63" t="s">
        <v>5741</v>
      </c>
      <c r="D18105" s="183" t="s">
        <v>370</v>
      </c>
      <c r="E18105" s="126">
        <v>700</v>
      </c>
      <c r="F18105" s="126"/>
      <c r="G18105" s="126">
        <f t="shared" si="291"/>
        <v>-700</v>
      </c>
      <c r="H18105" s="705" t="s">
        <v>12047</v>
      </c>
    </row>
    <row r="18106" spans="1:8" ht="15" x14ac:dyDescent="0.2">
      <c r="A18106" s="734">
        <v>45294</v>
      </c>
      <c r="B18106" s="63" t="s">
        <v>103</v>
      </c>
      <c r="C18106" s="63" t="s">
        <v>103</v>
      </c>
      <c r="D18106" s="183" t="s">
        <v>8158</v>
      </c>
      <c r="E18106" s="126">
        <v>3000</v>
      </c>
      <c r="F18106" s="126"/>
      <c r="G18106" s="126">
        <f t="shared" si="291"/>
        <v>-3000</v>
      </c>
      <c r="H18106" s="705" t="s">
        <v>12047</v>
      </c>
    </row>
    <row r="18107" spans="1:8" ht="15" x14ac:dyDescent="0.2">
      <c r="A18107" s="734">
        <v>45294</v>
      </c>
      <c r="B18107" s="63" t="s">
        <v>11089</v>
      </c>
      <c r="C18107" s="63" t="s">
        <v>10993</v>
      </c>
      <c r="D18107" s="183" t="s">
        <v>12100</v>
      </c>
      <c r="E18107" s="126">
        <v>7000</v>
      </c>
      <c r="F18107" s="126"/>
      <c r="G18107" s="126">
        <f t="shared" si="291"/>
        <v>-7000</v>
      </c>
      <c r="H18107" s="705" t="s">
        <v>12047</v>
      </c>
    </row>
    <row r="18108" spans="1:8" ht="15" x14ac:dyDescent="0.2">
      <c r="A18108" s="734">
        <v>45294</v>
      </c>
      <c r="B18108" s="63" t="s">
        <v>10232</v>
      </c>
      <c r="C18108" s="63" t="s">
        <v>10993</v>
      </c>
      <c r="D18108" s="183" t="s">
        <v>12101</v>
      </c>
      <c r="E18108" s="126">
        <v>6000</v>
      </c>
      <c r="F18108" s="126"/>
      <c r="G18108" s="126">
        <f t="shared" si="291"/>
        <v>-6000</v>
      </c>
      <c r="H18108" s="705" t="s">
        <v>12047</v>
      </c>
    </row>
    <row r="18109" spans="1:8" ht="15" x14ac:dyDescent="0.2">
      <c r="A18109" s="734">
        <v>45294</v>
      </c>
      <c r="B18109" s="63" t="s">
        <v>103</v>
      </c>
      <c r="C18109" s="63" t="s">
        <v>103</v>
      </c>
      <c r="D18109" s="183" t="s">
        <v>8158</v>
      </c>
      <c r="E18109" s="126">
        <v>4000</v>
      </c>
      <c r="F18109" s="126"/>
      <c r="G18109" s="126">
        <f t="shared" ref="G18109:G18133" si="292">F18109-E18109</f>
        <v>-4000</v>
      </c>
      <c r="H18109" s="705" t="s">
        <v>12047</v>
      </c>
    </row>
    <row r="18110" spans="1:8" ht="15" x14ac:dyDescent="0.2">
      <c r="A18110" s="734">
        <v>45294</v>
      </c>
      <c r="B18110" s="63" t="s">
        <v>11093</v>
      </c>
      <c r="C18110" s="670" t="s">
        <v>5681</v>
      </c>
      <c r="D18110" s="907" t="s">
        <v>12102</v>
      </c>
      <c r="E18110" s="672">
        <v>60000</v>
      </c>
      <c r="F18110" s="126"/>
      <c r="G18110" s="126">
        <f t="shared" si="292"/>
        <v>-60000</v>
      </c>
      <c r="H18110" s="705" t="s">
        <v>12047</v>
      </c>
    </row>
    <row r="18111" spans="1:8" ht="15" x14ac:dyDescent="0.2">
      <c r="A18111" s="734">
        <v>45294</v>
      </c>
      <c r="B18111" s="63" t="s">
        <v>10379</v>
      </c>
      <c r="C18111" s="670" t="s">
        <v>5681</v>
      </c>
      <c r="D18111" s="907" t="s">
        <v>12102</v>
      </c>
      <c r="E18111" s="672">
        <v>190000</v>
      </c>
      <c r="F18111" s="126"/>
      <c r="G18111" s="126">
        <f t="shared" si="292"/>
        <v>-190000</v>
      </c>
      <c r="H18111" s="705" t="s">
        <v>12047</v>
      </c>
    </row>
    <row r="18112" spans="1:8" ht="15" x14ac:dyDescent="0.2">
      <c r="A18112" s="734">
        <v>45294</v>
      </c>
      <c r="B18112" s="736" t="s">
        <v>10908</v>
      </c>
      <c r="C18112" s="63" t="s">
        <v>10853</v>
      </c>
      <c r="D18112" s="183" t="s">
        <v>12036</v>
      </c>
      <c r="E18112" s="126">
        <v>500000</v>
      </c>
      <c r="F18112" s="126"/>
      <c r="G18112" s="126">
        <f t="shared" si="292"/>
        <v>-500000</v>
      </c>
      <c r="H18112" s="705" t="s">
        <v>12047</v>
      </c>
    </row>
    <row r="18113" spans="1:8" ht="15" x14ac:dyDescent="0.2">
      <c r="A18113" s="734">
        <v>45294</v>
      </c>
      <c r="B18113" s="63" t="s">
        <v>11728</v>
      </c>
      <c r="C18113" s="63" t="s">
        <v>11099</v>
      </c>
      <c r="D18113" s="183" t="s">
        <v>12103</v>
      </c>
      <c r="E18113" s="126">
        <v>30000</v>
      </c>
      <c r="F18113" s="126"/>
      <c r="G18113" s="126">
        <f t="shared" si="292"/>
        <v>-30000</v>
      </c>
      <c r="H18113" s="705" t="s">
        <v>12047</v>
      </c>
    </row>
    <row r="18114" spans="1:8" ht="15" x14ac:dyDescent="0.2">
      <c r="A18114" s="734">
        <v>45294</v>
      </c>
      <c r="B18114" s="63" t="s">
        <v>11728</v>
      </c>
      <c r="C18114" s="63" t="s">
        <v>12104</v>
      </c>
      <c r="D18114" s="183" t="s">
        <v>12103</v>
      </c>
      <c r="E18114" s="126">
        <v>50000</v>
      </c>
      <c r="F18114" s="126"/>
      <c r="G18114" s="126">
        <f t="shared" si="292"/>
        <v>-50000</v>
      </c>
      <c r="H18114" s="705" t="s">
        <v>12047</v>
      </c>
    </row>
    <row r="18115" spans="1:8" ht="15" customHeight="1" x14ac:dyDescent="0.2">
      <c r="A18115" s="734">
        <v>45295</v>
      </c>
      <c r="B18115" s="63" t="s">
        <v>11897</v>
      </c>
      <c r="C18115" s="63" t="s">
        <v>12027</v>
      </c>
      <c r="D18115" s="183" t="s">
        <v>12028</v>
      </c>
      <c r="E18115" s="126">
        <v>750000</v>
      </c>
      <c r="F18115" s="126"/>
      <c r="G18115" s="126">
        <f t="shared" si="292"/>
        <v>-750000</v>
      </c>
      <c r="H18115" s="705" t="s">
        <v>12047</v>
      </c>
    </row>
    <row r="18116" spans="1:8" ht="15" customHeight="1" x14ac:dyDescent="0.2">
      <c r="A18116" s="734">
        <v>45295</v>
      </c>
      <c r="B18116" s="63" t="s">
        <v>10232</v>
      </c>
      <c r="C18116" s="670" t="s">
        <v>8394</v>
      </c>
      <c r="D18116" s="907" t="s">
        <v>12136</v>
      </c>
      <c r="E18116" s="672">
        <v>250000</v>
      </c>
      <c r="F18116" s="126"/>
      <c r="G18116" s="126">
        <f t="shared" si="292"/>
        <v>-250000</v>
      </c>
      <c r="H18116" s="705" t="s">
        <v>12047</v>
      </c>
    </row>
    <row r="18117" spans="1:8" ht="15" customHeight="1" x14ac:dyDescent="0.2">
      <c r="A18117" s="734">
        <v>45295</v>
      </c>
      <c r="B18117" s="63" t="s">
        <v>11446</v>
      </c>
      <c r="C18117" s="670" t="s">
        <v>8394</v>
      </c>
      <c r="D18117" s="907" t="s">
        <v>12136</v>
      </c>
      <c r="E18117" s="672">
        <v>250000</v>
      </c>
      <c r="F18117" s="126"/>
      <c r="G18117" s="126">
        <f t="shared" si="292"/>
        <v>-250000</v>
      </c>
      <c r="H18117" s="705" t="s">
        <v>12047</v>
      </c>
    </row>
    <row r="18118" spans="1:8" ht="15" customHeight="1" x14ac:dyDescent="0.2">
      <c r="A18118" s="734">
        <v>45295</v>
      </c>
      <c r="B18118" s="63" t="s">
        <v>11617</v>
      </c>
      <c r="C18118" s="670" t="s">
        <v>8394</v>
      </c>
      <c r="D18118" s="907" t="s">
        <v>12136</v>
      </c>
      <c r="E18118" s="672">
        <v>500000</v>
      </c>
      <c r="F18118" s="126"/>
      <c r="G18118" s="126">
        <f t="shared" si="292"/>
        <v>-500000</v>
      </c>
      <c r="H18118" s="705" t="s">
        <v>12047</v>
      </c>
    </row>
    <row r="18119" spans="1:8" ht="15" customHeight="1" x14ac:dyDescent="0.2">
      <c r="A18119" s="734">
        <v>45295</v>
      </c>
      <c r="B18119" s="63" t="s">
        <v>3946</v>
      </c>
      <c r="C18119" s="63" t="s">
        <v>10993</v>
      </c>
      <c r="D18119" s="183" t="s">
        <v>12106</v>
      </c>
      <c r="E18119" s="126">
        <v>78000</v>
      </c>
      <c r="F18119" s="126"/>
      <c r="G18119" s="126">
        <f t="shared" si="292"/>
        <v>-78000</v>
      </c>
      <c r="H18119" s="705" t="s">
        <v>12047</v>
      </c>
    </row>
    <row r="18120" spans="1:8" ht="15" x14ac:dyDescent="0.2">
      <c r="A18120" s="734">
        <v>45295</v>
      </c>
      <c r="B18120" s="63" t="s">
        <v>3946</v>
      </c>
      <c r="C18120" s="63" t="s">
        <v>5741</v>
      </c>
      <c r="D18120" s="183" t="s">
        <v>12107</v>
      </c>
      <c r="E18120" s="126">
        <v>2500</v>
      </c>
      <c r="F18120" s="126"/>
      <c r="G18120" s="126">
        <f t="shared" si="292"/>
        <v>-2500</v>
      </c>
      <c r="H18120" s="705" t="s">
        <v>12047</v>
      </c>
    </row>
    <row r="18121" spans="1:8" ht="15" x14ac:dyDescent="0.2">
      <c r="A18121" s="734">
        <v>45295</v>
      </c>
      <c r="B18121" s="63" t="s">
        <v>3946</v>
      </c>
      <c r="C18121" s="63" t="s">
        <v>286</v>
      </c>
      <c r="D18121" s="183" t="s">
        <v>11383</v>
      </c>
      <c r="E18121" s="126">
        <v>500</v>
      </c>
      <c r="F18121" s="126"/>
      <c r="G18121" s="126">
        <f t="shared" si="292"/>
        <v>-500</v>
      </c>
      <c r="H18121" s="705" t="s">
        <v>12047</v>
      </c>
    </row>
    <row r="18122" spans="1:8" ht="24" x14ac:dyDescent="0.2">
      <c r="A18122" s="734">
        <v>45295</v>
      </c>
      <c r="B18122" s="63" t="s">
        <v>11897</v>
      </c>
      <c r="C18122" s="63" t="s">
        <v>10993</v>
      </c>
      <c r="D18122" s="183" t="s">
        <v>12108</v>
      </c>
      <c r="E18122" s="126">
        <v>85000</v>
      </c>
      <c r="F18122" s="126"/>
      <c r="G18122" s="126">
        <f t="shared" si="292"/>
        <v>-85000</v>
      </c>
      <c r="H18122" s="705" t="s">
        <v>12047</v>
      </c>
    </row>
    <row r="18123" spans="1:8" ht="15" x14ac:dyDescent="0.2">
      <c r="A18123" s="734">
        <v>45295</v>
      </c>
      <c r="B18123" s="63" t="s">
        <v>11897</v>
      </c>
      <c r="C18123" s="63" t="s">
        <v>12110</v>
      </c>
      <c r="D18123" s="183" t="s">
        <v>12109</v>
      </c>
      <c r="E18123" s="126">
        <v>165988</v>
      </c>
      <c r="F18123" s="126"/>
      <c r="G18123" s="126">
        <f t="shared" si="292"/>
        <v>-165988</v>
      </c>
      <c r="H18123" s="705" t="s">
        <v>12047</v>
      </c>
    </row>
    <row r="18124" spans="1:8" ht="15" x14ac:dyDescent="0.2">
      <c r="A18124" s="734">
        <v>45295</v>
      </c>
      <c r="B18124" s="63" t="s">
        <v>10471</v>
      </c>
      <c r="C18124" s="63" t="s">
        <v>12032</v>
      </c>
      <c r="D18124" s="183" t="s">
        <v>12111</v>
      </c>
      <c r="E18124" s="126">
        <v>60000</v>
      </c>
      <c r="F18124" s="126"/>
      <c r="G18124" s="126">
        <f t="shared" si="292"/>
        <v>-60000</v>
      </c>
      <c r="H18124" s="705" t="s">
        <v>12047</v>
      </c>
    </row>
    <row r="18125" spans="1:8" ht="15" x14ac:dyDescent="0.2">
      <c r="A18125" s="734">
        <v>45295</v>
      </c>
      <c r="B18125" s="63" t="s">
        <v>37</v>
      </c>
      <c r="C18125" s="63" t="s">
        <v>392</v>
      </c>
      <c r="D18125" s="183" t="s">
        <v>12112</v>
      </c>
      <c r="E18125" s="126">
        <v>400</v>
      </c>
      <c r="F18125" s="126"/>
      <c r="G18125" s="126">
        <f t="shared" si="292"/>
        <v>-400</v>
      </c>
      <c r="H18125" s="705" t="s">
        <v>12047</v>
      </c>
    </row>
    <row r="18126" spans="1:8" ht="15" x14ac:dyDescent="0.2">
      <c r="A18126" s="734">
        <v>45295</v>
      </c>
      <c r="B18126" s="63" t="s">
        <v>37</v>
      </c>
      <c r="C18126" s="63" t="s">
        <v>392</v>
      </c>
      <c r="D18126" s="183" t="s">
        <v>6429</v>
      </c>
      <c r="E18126" s="126">
        <v>3000</v>
      </c>
      <c r="F18126" s="126"/>
      <c r="G18126" s="126">
        <f t="shared" si="292"/>
        <v>-3000</v>
      </c>
      <c r="H18126" s="705" t="s">
        <v>12047</v>
      </c>
    </row>
    <row r="18127" spans="1:8" ht="15" customHeight="1" x14ac:dyDescent="0.2">
      <c r="A18127" s="734">
        <v>45295</v>
      </c>
      <c r="B18127" s="63" t="s">
        <v>10908</v>
      </c>
      <c r="C18127" s="63" t="s">
        <v>10993</v>
      </c>
      <c r="D18127" s="183" t="s">
        <v>12113</v>
      </c>
      <c r="E18127" s="126">
        <v>2000</v>
      </c>
      <c r="F18127" s="126"/>
      <c r="G18127" s="126">
        <f t="shared" si="292"/>
        <v>-2000</v>
      </c>
      <c r="H18127" s="705" t="s">
        <v>12047</v>
      </c>
    </row>
    <row r="18128" spans="1:8" ht="15" customHeight="1" x14ac:dyDescent="0.2">
      <c r="A18128" s="734">
        <v>45295</v>
      </c>
      <c r="B18128" s="63" t="s">
        <v>103</v>
      </c>
      <c r="C18128" s="63" t="s">
        <v>1495</v>
      </c>
      <c r="D18128" s="183" t="s">
        <v>370</v>
      </c>
      <c r="E18128" s="126">
        <v>1980</v>
      </c>
      <c r="F18128" s="126"/>
      <c r="G18128" s="126">
        <f t="shared" si="292"/>
        <v>-1980</v>
      </c>
      <c r="H18128" s="705" t="s">
        <v>12047</v>
      </c>
    </row>
    <row r="18129" spans="1:8" ht="15" customHeight="1" x14ac:dyDescent="0.2">
      <c r="A18129" s="734">
        <v>45295</v>
      </c>
      <c r="B18129" s="63" t="s">
        <v>103</v>
      </c>
      <c r="C18129" s="63" t="s">
        <v>392</v>
      </c>
      <c r="D18129" s="183" t="s">
        <v>10988</v>
      </c>
      <c r="E18129" s="126">
        <v>1000</v>
      </c>
      <c r="F18129" s="126"/>
      <c r="G18129" s="126">
        <f t="shared" si="292"/>
        <v>-1000</v>
      </c>
      <c r="H18129" s="705" t="s">
        <v>12047</v>
      </c>
    </row>
    <row r="18130" spans="1:8" ht="15" customHeight="1" x14ac:dyDescent="0.2">
      <c r="A18130" s="734">
        <v>45295</v>
      </c>
      <c r="B18130" s="63" t="s">
        <v>11897</v>
      </c>
      <c r="C18130" s="63" t="s">
        <v>5741</v>
      </c>
      <c r="D18130" s="183" t="s">
        <v>10337</v>
      </c>
      <c r="E18130" s="126">
        <v>300</v>
      </c>
      <c r="F18130" s="126"/>
      <c r="G18130" s="126">
        <f t="shared" si="292"/>
        <v>-300</v>
      </c>
      <c r="H18130" s="705" t="s">
        <v>12047</v>
      </c>
    </row>
    <row r="18131" spans="1:8" ht="15" customHeight="1" x14ac:dyDescent="0.2">
      <c r="A18131" s="734">
        <v>45295</v>
      </c>
      <c r="B18131" s="63" t="s">
        <v>11728</v>
      </c>
      <c r="C18131" s="63" t="s">
        <v>5741</v>
      </c>
      <c r="D18131" s="183" t="s">
        <v>10337</v>
      </c>
      <c r="E18131" s="126">
        <v>700</v>
      </c>
      <c r="F18131" s="126"/>
      <c r="G18131" s="126">
        <f t="shared" si="292"/>
        <v>-700</v>
      </c>
      <c r="H18131" s="705" t="s">
        <v>12047</v>
      </c>
    </row>
    <row r="18132" spans="1:8" ht="15" customHeight="1" x14ac:dyDescent="0.2">
      <c r="A18132" s="734">
        <v>45295</v>
      </c>
      <c r="B18132" s="63" t="s">
        <v>11089</v>
      </c>
      <c r="C18132" s="63" t="s">
        <v>5741</v>
      </c>
      <c r="D18132" s="183" t="s">
        <v>370</v>
      </c>
      <c r="E18132" s="126">
        <v>700</v>
      </c>
      <c r="F18132" s="126"/>
      <c r="G18132" s="126">
        <f t="shared" si="292"/>
        <v>-700</v>
      </c>
      <c r="H18132" s="705" t="s">
        <v>12047</v>
      </c>
    </row>
    <row r="18133" spans="1:8" ht="14.25" customHeight="1" x14ac:dyDescent="0.2">
      <c r="A18133" s="734">
        <v>45295</v>
      </c>
      <c r="B18133" s="63" t="s">
        <v>11446</v>
      </c>
      <c r="C18133" s="63" t="s">
        <v>10993</v>
      </c>
      <c r="D18133" s="183" t="s">
        <v>12115</v>
      </c>
      <c r="E18133" s="126">
        <v>15000</v>
      </c>
      <c r="F18133" s="126"/>
      <c r="G18133" s="126">
        <f t="shared" si="292"/>
        <v>-15000</v>
      </c>
      <c r="H18133" s="705" t="s">
        <v>12047</v>
      </c>
    </row>
    <row r="18134" spans="1:8" ht="15" x14ac:dyDescent="0.2">
      <c r="A18134" s="734">
        <v>45296</v>
      </c>
      <c r="B18134" s="63" t="s">
        <v>3946</v>
      </c>
      <c r="C18134" s="63" t="s">
        <v>12117</v>
      </c>
      <c r="D18134" s="183" t="s">
        <v>12118</v>
      </c>
      <c r="E18134" s="126">
        <v>75000</v>
      </c>
      <c r="F18134" s="126"/>
      <c r="G18134" s="126">
        <f t="shared" ref="G18134:G18170" si="293">F18134-E18134</f>
        <v>-75000</v>
      </c>
      <c r="H18134" s="705" t="s">
        <v>12047</v>
      </c>
    </row>
    <row r="18135" spans="1:8" ht="15" x14ac:dyDescent="0.2">
      <c r="A18135" s="734">
        <v>45296</v>
      </c>
      <c r="B18135" s="63" t="s">
        <v>103</v>
      </c>
      <c r="C18135" s="63" t="s">
        <v>103</v>
      </c>
      <c r="D18135" s="183" t="s">
        <v>8158</v>
      </c>
      <c r="E18135" s="126">
        <v>4000</v>
      </c>
      <c r="F18135" s="126"/>
      <c r="G18135" s="126">
        <f t="shared" si="293"/>
        <v>-4000</v>
      </c>
      <c r="H18135" s="705" t="s">
        <v>12047</v>
      </c>
    </row>
    <row r="18136" spans="1:8" ht="15" x14ac:dyDescent="0.2">
      <c r="A18136" s="734">
        <v>45296</v>
      </c>
      <c r="B18136" s="63" t="s">
        <v>103</v>
      </c>
      <c r="C18136" s="63" t="s">
        <v>103</v>
      </c>
      <c r="D18136" s="183" t="s">
        <v>12119</v>
      </c>
      <c r="E18136" s="126">
        <v>1800</v>
      </c>
      <c r="F18136" s="126"/>
      <c r="G18136" s="126">
        <f t="shared" si="293"/>
        <v>-1800</v>
      </c>
      <c r="H18136" s="705" t="s">
        <v>12047</v>
      </c>
    </row>
    <row r="18137" spans="1:8" ht="15" x14ac:dyDescent="0.2">
      <c r="A18137" s="734">
        <v>45296</v>
      </c>
      <c r="B18137" s="63" t="s">
        <v>11897</v>
      </c>
      <c r="C18137" s="63" t="s">
        <v>8372</v>
      </c>
      <c r="D18137" s="183" t="s">
        <v>370</v>
      </c>
      <c r="E18137" s="126">
        <v>2700</v>
      </c>
      <c r="F18137" s="126"/>
      <c r="G18137" s="126">
        <f t="shared" si="293"/>
        <v>-2700</v>
      </c>
      <c r="H18137" s="705" t="s">
        <v>12047</v>
      </c>
    </row>
    <row r="18138" spans="1:8" ht="15" x14ac:dyDescent="0.2">
      <c r="A18138" s="734">
        <v>45296</v>
      </c>
      <c r="B18138" s="63" t="s">
        <v>11897</v>
      </c>
      <c r="C18138" s="63" t="s">
        <v>1063</v>
      </c>
      <c r="D18138" s="183" t="s">
        <v>12124</v>
      </c>
      <c r="E18138" s="126">
        <v>13000</v>
      </c>
      <c r="F18138" s="126"/>
      <c r="G18138" s="126">
        <f t="shared" si="293"/>
        <v>-13000</v>
      </c>
      <c r="H18138" s="705" t="s">
        <v>12047</v>
      </c>
    </row>
    <row r="18139" spans="1:8" ht="15" x14ac:dyDescent="0.2">
      <c r="A18139" s="734">
        <v>45297</v>
      </c>
      <c r="B18139" s="41" t="s">
        <v>6505</v>
      </c>
      <c r="C18139" s="63" t="s">
        <v>12016</v>
      </c>
      <c r="D18139" s="183" t="s">
        <v>12036</v>
      </c>
      <c r="E18139" s="126">
        <v>50000</v>
      </c>
      <c r="F18139" s="126"/>
      <c r="G18139" s="126">
        <f t="shared" si="293"/>
        <v>-50000</v>
      </c>
      <c r="H18139" s="705" t="s">
        <v>12047</v>
      </c>
    </row>
    <row r="18140" spans="1:8" ht="24" x14ac:dyDescent="0.2">
      <c r="A18140" s="734">
        <v>45297</v>
      </c>
      <c r="B18140" s="63" t="s">
        <v>10471</v>
      </c>
      <c r="C18140" s="63" t="s">
        <v>11633</v>
      </c>
      <c r="D18140" s="183" t="s">
        <v>12125</v>
      </c>
      <c r="E18140" s="126">
        <v>200000</v>
      </c>
      <c r="F18140" s="126"/>
      <c r="G18140" s="126">
        <f t="shared" si="293"/>
        <v>-200000</v>
      </c>
      <c r="H18140" s="705" t="s">
        <v>12047</v>
      </c>
    </row>
    <row r="18141" spans="1:8" ht="15" x14ac:dyDescent="0.2">
      <c r="A18141" s="734">
        <v>45296</v>
      </c>
      <c r="B18141" s="63" t="s">
        <v>11446</v>
      </c>
      <c r="C18141" s="63" t="s">
        <v>10993</v>
      </c>
      <c r="D18141" s="183" t="s">
        <v>12126</v>
      </c>
      <c r="E18141" s="126">
        <v>14000</v>
      </c>
      <c r="F18141" s="126"/>
      <c r="G18141" s="126">
        <f t="shared" si="293"/>
        <v>-14000</v>
      </c>
      <c r="H18141" s="705" t="s">
        <v>12047</v>
      </c>
    </row>
    <row r="18142" spans="1:8" ht="48" x14ac:dyDescent="0.2">
      <c r="A18142" s="734">
        <v>45296</v>
      </c>
      <c r="B18142" s="63" t="s">
        <v>11446</v>
      </c>
      <c r="C18142" s="63" t="s">
        <v>12128</v>
      </c>
      <c r="D18142" s="183" t="s">
        <v>12129</v>
      </c>
      <c r="E18142" s="126">
        <v>3600000</v>
      </c>
      <c r="F18142" s="126"/>
      <c r="G18142" s="126">
        <f t="shared" si="293"/>
        <v>-3600000</v>
      </c>
      <c r="H18142" s="705" t="s">
        <v>12047</v>
      </c>
    </row>
    <row r="18143" spans="1:8" ht="15" x14ac:dyDescent="0.2">
      <c r="A18143" s="734">
        <v>45297</v>
      </c>
      <c r="B18143" s="63" t="s">
        <v>10908</v>
      </c>
      <c r="C18143" s="63" t="s">
        <v>2190</v>
      </c>
      <c r="D18143" s="183" t="s">
        <v>12127</v>
      </c>
      <c r="E18143" s="126">
        <v>15000</v>
      </c>
      <c r="F18143" s="126"/>
      <c r="G18143" s="126">
        <f t="shared" si="293"/>
        <v>-15000</v>
      </c>
      <c r="H18143" s="705" t="s">
        <v>12047</v>
      </c>
    </row>
    <row r="18144" spans="1:8" ht="15" x14ac:dyDescent="0.2">
      <c r="A18144" s="734">
        <v>45297</v>
      </c>
      <c r="B18144" s="63" t="s">
        <v>11897</v>
      </c>
      <c r="C18144" s="63" t="s">
        <v>5741</v>
      </c>
      <c r="D18144" s="183" t="s">
        <v>370</v>
      </c>
      <c r="E18144" s="126">
        <v>1700</v>
      </c>
      <c r="F18144" s="126"/>
      <c r="G18144" s="126">
        <f t="shared" si="293"/>
        <v>-1700</v>
      </c>
      <c r="H18144" s="705" t="s">
        <v>12047</v>
      </c>
    </row>
    <row r="18145" spans="1:8" ht="15" x14ac:dyDescent="0.2">
      <c r="A18145" s="734">
        <v>45297</v>
      </c>
      <c r="B18145" s="63" t="s">
        <v>10908</v>
      </c>
      <c r="C18145" s="63" t="s">
        <v>5741</v>
      </c>
      <c r="D18145" s="183" t="s">
        <v>10337</v>
      </c>
      <c r="E18145" s="126">
        <v>400</v>
      </c>
      <c r="F18145" s="126"/>
      <c r="G18145" s="126">
        <f t="shared" si="293"/>
        <v>-400</v>
      </c>
      <c r="H18145" s="705" t="s">
        <v>12047</v>
      </c>
    </row>
    <row r="18146" spans="1:8" ht="15" x14ac:dyDescent="0.2">
      <c r="A18146" s="734">
        <v>45297</v>
      </c>
      <c r="B18146" s="63" t="s">
        <v>12630</v>
      </c>
      <c r="C18146" s="63" t="s">
        <v>10993</v>
      </c>
      <c r="D18146" s="183" t="s">
        <v>12131</v>
      </c>
      <c r="E18146" s="126">
        <v>10300</v>
      </c>
      <c r="F18146" s="126"/>
      <c r="G18146" s="126">
        <f t="shared" si="293"/>
        <v>-10300</v>
      </c>
      <c r="H18146" s="705" t="s">
        <v>12047</v>
      </c>
    </row>
    <row r="18147" spans="1:8" ht="15" x14ac:dyDescent="0.2">
      <c r="A18147" s="734">
        <v>45297</v>
      </c>
      <c r="B18147" s="63" t="s">
        <v>11635</v>
      </c>
      <c r="C18147" s="63" t="s">
        <v>392</v>
      </c>
      <c r="D18147" s="183" t="s">
        <v>12132</v>
      </c>
      <c r="E18147" s="126">
        <v>150</v>
      </c>
      <c r="F18147" s="126"/>
      <c r="G18147" s="126">
        <f t="shared" si="293"/>
        <v>-150</v>
      </c>
      <c r="H18147" s="705" t="s">
        <v>12047</v>
      </c>
    </row>
    <row r="18148" spans="1:8" ht="15" x14ac:dyDescent="0.2">
      <c r="A18148" s="734">
        <v>45297</v>
      </c>
      <c r="B18148" s="63" t="s">
        <v>10908</v>
      </c>
      <c r="C18148" s="63" t="s">
        <v>10993</v>
      </c>
      <c r="D18148" s="183" t="s">
        <v>12133</v>
      </c>
      <c r="E18148" s="126">
        <v>2000</v>
      </c>
      <c r="F18148" s="126"/>
      <c r="G18148" s="126">
        <f t="shared" si="293"/>
        <v>-2000</v>
      </c>
      <c r="H18148" s="705" t="s">
        <v>12047</v>
      </c>
    </row>
    <row r="18149" spans="1:8" ht="15" x14ac:dyDescent="0.2">
      <c r="A18149" s="734">
        <v>45297</v>
      </c>
      <c r="B18149" s="63" t="s">
        <v>11897</v>
      </c>
      <c r="C18149" s="63" t="s">
        <v>5741</v>
      </c>
      <c r="D18149" s="183" t="s">
        <v>12134</v>
      </c>
      <c r="E18149" s="126">
        <v>500</v>
      </c>
      <c r="F18149" s="126"/>
      <c r="G18149" s="126">
        <f t="shared" si="293"/>
        <v>-500</v>
      </c>
      <c r="H18149" s="705" t="s">
        <v>12047</v>
      </c>
    </row>
    <row r="18150" spans="1:8" ht="15" x14ac:dyDescent="0.2">
      <c r="A18150" s="734">
        <v>45299</v>
      </c>
      <c r="B18150" s="63" t="s">
        <v>12630</v>
      </c>
      <c r="C18150" s="63" t="s">
        <v>10993</v>
      </c>
      <c r="D18150" s="183" t="s">
        <v>12151</v>
      </c>
      <c r="E18150" s="126">
        <v>1500</v>
      </c>
      <c r="F18150" s="126"/>
      <c r="G18150" s="126">
        <f t="shared" si="293"/>
        <v>-1500</v>
      </c>
      <c r="H18150" s="705" t="s">
        <v>12047</v>
      </c>
    </row>
    <row r="18151" spans="1:8" ht="15" x14ac:dyDescent="0.2">
      <c r="A18151" s="734">
        <v>45299</v>
      </c>
      <c r="B18151" s="63" t="s">
        <v>11089</v>
      </c>
      <c r="C18151" s="63" t="s">
        <v>5741</v>
      </c>
      <c r="D18151" s="183" t="s">
        <v>12152</v>
      </c>
      <c r="E18151" s="126">
        <v>5000</v>
      </c>
      <c r="F18151" s="126"/>
      <c r="G18151" s="126">
        <f t="shared" si="293"/>
        <v>-5000</v>
      </c>
      <c r="H18151" s="705" t="s">
        <v>12047</v>
      </c>
    </row>
    <row r="18152" spans="1:8" ht="15" x14ac:dyDescent="0.2">
      <c r="A18152" s="734">
        <v>45299</v>
      </c>
      <c r="B18152" s="63" t="s">
        <v>11089</v>
      </c>
      <c r="C18152" s="63" t="s">
        <v>286</v>
      </c>
      <c r="D18152" s="183" t="s">
        <v>12158</v>
      </c>
      <c r="E18152" s="126">
        <v>7000</v>
      </c>
      <c r="F18152" s="126"/>
      <c r="G18152" s="126">
        <f t="shared" si="293"/>
        <v>-7000</v>
      </c>
      <c r="H18152" s="705" t="s">
        <v>12047</v>
      </c>
    </row>
    <row r="18153" spans="1:8" ht="15" x14ac:dyDescent="0.2">
      <c r="A18153" s="734">
        <v>45299</v>
      </c>
      <c r="B18153" s="63" t="s">
        <v>11089</v>
      </c>
      <c r="C18153" s="63" t="s">
        <v>10993</v>
      </c>
      <c r="D18153" s="183" t="s">
        <v>9917</v>
      </c>
      <c r="E18153" s="126">
        <v>29500</v>
      </c>
      <c r="F18153" s="126"/>
      <c r="G18153" s="126">
        <f t="shared" si="293"/>
        <v>-29500</v>
      </c>
      <c r="H18153" s="705" t="s">
        <v>12047</v>
      </c>
    </row>
    <row r="18154" spans="1:8" ht="15" x14ac:dyDescent="0.2">
      <c r="A18154" s="734">
        <v>45299</v>
      </c>
      <c r="B18154" s="63" t="s">
        <v>11089</v>
      </c>
      <c r="C18154" s="63" t="s">
        <v>392</v>
      </c>
      <c r="D18154" s="183" t="s">
        <v>12159</v>
      </c>
      <c r="E18154" s="126">
        <v>10000</v>
      </c>
      <c r="F18154" s="126"/>
      <c r="G18154" s="126">
        <f t="shared" si="293"/>
        <v>-10000</v>
      </c>
      <c r="H18154" s="705" t="s">
        <v>12047</v>
      </c>
    </row>
    <row r="18155" spans="1:8" ht="15" x14ac:dyDescent="0.2">
      <c r="A18155" s="734">
        <v>45299</v>
      </c>
      <c r="B18155" s="63" t="s">
        <v>11089</v>
      </c>
      <c r="C18155" s="63" t="s">
        <v>12238</v>
      </c>
      <c r="D18155" s="183" t="s">
        <v>12236</v>
      </c>
      <c r="E18155" s="126">
        <v>10000</v>
      </c>
      <c r="F18155" s="126"/>
      <c r="G18155" s="126">
        <f t="shared" si="293"/>
        <v>-10000</v>
      </c>
      <c r="H18155" s="705" t="s">
        <v>12047</v>
      </c>
    </row>
    <row r="18156" spans="1:8" ht="15" x14ac:dyDescent="0.2">
      <c r="A18156" s="734">
        <v>45299</v>
      </c>
      <c r="B18156" s="63" t="s">
        <v>103</v>
      </c>
      <c r="C18156" s="63" t="s">
        <v>392</v>
      </c>
      <c r="D18156" s="183" t="s">
        <v>12237</v>
      </c>
      <c r="E18156" s="126">
        <v>5000</v>
      </c>
      <c r="F18156" s="126"/>
      <c r="G18156" s="126">
        <f t="shared" si="293"/>
        <v>-5000</v>
      </c>
      <c r="H18156" s="705" t="s">
        <v>12047</v>
      </c>
    </row>
    <row r="18157" spans="1:8" ht="15" x14ac:dyDescent="0.2">
      <c r="A18157" s="734">
        <v>45300</v>
      </c>
      <c r="B18157" s="63" t="s">
        <v>11089</v>
      </c>
      <c r="C18157" s="63" t="s">
        <v>7949</v>
      </c>
      <c r="D18157" s="183" t="s">
        <v>12160</v>
      </c>
      <c r="E18157" s="126">
        <v>40000</v>
      </c>
      <c r="F18157" s="126"/>
      <c r="G18157" s="126">
        <f t="shared" si="293"/>
        <v>-40000</v>
      </c>
      <c r="H18157" s="705" t="s">
        <v>12047</v>
      </c>
    </row>
    <row r="18158" spans="1:8" ht="15" x14ac:dyDescent="0.2">
      <c r="A18158" s="734">
        <v>45300</v>
      </c>
      <c r="B18158" s="63" t="s">
        <v>10296</v>
      </c>
      <c r="C18158" s="566" t="s">
        <v>8394</v>
      </c>
      <c r="D18158" s="875" t="s">
        <v>12313</v>
      </c>
      <c r="E18158" s="567">
        <v>25780</v>
      </c>
      <c r="F18158" s="126"/>
      <c r="G18158" s="126">
        <f t="shared" si="293"/>
        <v>-25780</v>
      </c>
      <c r="H18158" s="705" t="s">
        <v>12047</v>
      </c>
    </row>
    <row r="18159" spans="1:8" ht="15" x14ac:dyDescent="0.2">
      <c r="A18159" s="734">
        <v>45300</v>
      </c>
      <c r="B18159" s="63" t="s">
        <v>10232</v>
      </c>
      <c r="C18159" s="566" t="s">
        <v>8394</v>
      </c>
      <c r="D18159" s="875" t="s">
        <v>12313</v>
      </c>
      <c r="E18159" s="567">
        <v>10470</v>
      </c>
      <c r="F18159" s="126"/>
      <c r="G18159" s="126">
        <f t="shared" ref="G18159:G18168" si="294">F18159-E18159</f>
        <v>-10470</v>
      </c>
      <c r="H18159" s="705" t="s">
        <v>12047</v>
      </c>
    </row>
    <row r="18160" spans="1:8" ht="15" x14ac:dyDescent="0.2">
      <c r="A18160" s="734">
        <v>45300</v>
      </c>
      <c r="B18160" s="63" t="s">
        <v>10576</v>
      </c>
      <c r="C18160" s="566" t="s">
        <v>8394</v>
      </c>
      <c r="D18160" s="875" t="s">
        <v>12313</v>
      </c>
      <c r="E18160" s="567">
        <v>1347</v>
      </c>
      <c r="F18160" s="126"/>
      <c r="G18160" s="126">
        <f t="shared" si="294"/>
        <v>-1347</v>
      </c>
      <c r="H18160" s="705" t="s">
        <v>12047</v>
      </c>
    </row>
    <row r="18161" spans="1:8" ht="15" x14ac:dyDescent="0.2">
      <c r="A18161" s="734">
        <v>45300</v>
      </c>
      <c r="B18161" s="63" t="s">
        <v>10909</v>
      </c>
      <c r="C18161" s="566" t="s">
        <v>8394</v>
      </c>
      <c r="D18161" s="875" t="s">
        <v>12313</v>
      </c>
      <c r="E18161" s="567">
        <v>187415</v>
      </c>
      <c r="F18161" s="126"/>
      <c r="G18161" s="126">
        <f t="shared" si="294"/>
        <v>-187415</v>
      </c>
      <c r="H18161" s="705" t="s">
        <v>12047</v>
      </c>
    </row>
    <row r="18162" spans="1:8" ht="15" x14ac:dyDescent="0.2">
      <c r="A18162" s="734">
        <v>45300</v>
      </c>
      <c r="B18162" s="63" t="s">
        <v>11007</v>
      </c>
      <c r="C18162" s="566" t="s">
        <v>8394</v>
      </c>
      <c r="D18162" s="875" t="s">
        <v>12313</v>
      </c>
      <c r="E18162" s="567">
        <v>4390</v>
      </c>
      <c r="F18162" s="126"/>
      <c r="G18162" s="126">
        <f t="shared" si="294"/>
        <v>-4390</v>
      </c>
      <c r="H18162" s="705" t="s">
        <v>12047</v>
      </c>
    </row>
    <row r="18163" spans="1:8" ht="15" x14ac:dyDescent="0.2">
      <c r="A18163" s="734">
        <v>45300</v>
      </c>
      <c r="B18163" s="63" t="s">
        <v>11075</v>
      </c>
      <c r="C18163" s="566" t="s">
        <v>8394</v>
      </c>
      <c r="D18163" s="875" t="s">
        <v>12313</v>
      </c>
      <c r="E18163" s="567">
        <v>75122</v>
      </c>
      <c r="F18163" s="126"/>
      <c r="G18163" s="126">
        <f t="shared" si="294"/>
        <v>-75122</v>
      </c>
      <c r="H18163" s="705" t="s">
        <v>12047</v>
      </c>
    </row>
    <row r="18164" spans="1:8" ht="15" x14ac:dyDescent="0.2">
      <c r="A18164" s="734">
        <v>45300</v>
      </c>
      <c r="B18164" s="63" t="s">
        <v>11446</v>
      </c>
      <c r="C18164" s="566" t="s">
        <v>8394</v>
      </c>
      <c r="D18164" s="875" t="s">
        <v>12313</v>
      </c>
      <c r="E18164" s="567">
        <v>130168</v>
      </c>
      <c r="F18164" s="126"/>
      <c r="G18164" s="126">
        <f t="shared" si="294"/>
        <v>-130168</v>
      </c>
      <c r="H18164" s="705" t="s">
        <v>12047</v>
      </c>
    </row>
    <row r="18165" spans="1:8" ht="15" x14ac:dyDescent="0.2">
      <c r="A18165" s="734">
        <v>45300</v>
      </c>
      <c r="B18165" s="63" t="s">
        <v>11271</v>
      </c>
      <c r="C18165" s="566" t="s">
        <v>8394</v>
      </c>
      <c r="D18165" s="875" t="s">
        <v>12313</v>
      </c>
      <c r="E18165" s="567">
        <v>13416</v>
      </c>
      <c r="F18165" s="126"/>
      <c r="G18165" s="126">
        <f t="shared" si="294"/>
        <v>-13416</v>
      </c>
      <c r="H18165" s="705" t="s">
        <v>12047</v>
      </c>
    </row>
    <row r="18166" spans="1:8" ht="15" x14ac:dyDescent="0.2">
      <c r="A18166" s="734">
        <v>45300</v>
      </c>
      <c r="B18166" s="63" t="s">
        <v>11716</v>
      </c>
      <c r="C18166" s="566" t="s">
        <v>8394</v>
      </c>
      <c r="D18166" s="875" t="s">
        <v>12313</v>
      </c>
      <c r="E18166" s="567">
        <v>56173</v>
      </c>
      <c r="F18166" s="126"/>
      <c r="G18166" s="126">
        <f t="shared" si="294"/>
        <v>-56173</v>
      </c>
      <c r="H18166" s="705" t="s">
        <v>12047</v>
      </c>
    </row>
    <row r="18167" spans="1:8" ht="15" x14ac:dyDescent="0.2">
      <c r="A18167" s="734">
        <v>45300</v>
      </c>
      <c r="B18167" s="63" t="s">
        <v>11511</v>
      </c>
      <c r="C18167" s="566" t="s">
        <v>8394</v>
      </c>
      <c r="D18167" s="875" t="s">
        <v>12313</v>
      </c>
      <c r="E18167" s="567">
        <v>73043</v>
      </c>
      <c r="F18167" s="126"/>
      <c r="G18167" s="126">
        <f t="shared" si="294"/>
        <v>-73043</v>
      </c>
      <c r="H18167" s="705" t="s">
        <v>12047</v>
      </c>
    </row>
    <row r="18168" spans="1:8" ht="15" x14ac:dyDescent="0.2">
      <c r="A18168" s="734">
        <v>45300</v>
      </c>
      <c r="B18168" s="63" t="s">
        <v>11617</v>
      </c>
      <c r="C18168" s="566" t="s">
        <v>8394</v>
      </c>
      <c r="D18168" s="875" t="s">
        <v>12313</v>
      </c>
      <c r="E18168" s="567">
        <v>322676</v>
      </c>
      <c r="F18168" s="126"/>
      <c r="G18168" s="126">
        <f t="shared" si="294"/>
        <v>-322676</v>
      </c>
      <c r="H18168" s="705" t="s">
        <v>12047</v>
      </c>
    </row>
    <row r="18169" spans="1:8" ht="15" x14ac:dyDescent="0.2">
      <c r="A18169" s="734">
        <v>45300</v>
      </c>
      <c r="B18169" s="63" t="s">
        <v>11897</v>
      </c>
      <c r="C18169" s="63" t="s">
        <v>11291</v>
      </c>
      <c r="D18169" s="183" t="s">
        <v>12036</v>
      </c>
      <c r="E18169" s="126">
        <v>275000</v>
      </c>
      <c r="F18169" s="126"/>
      <c r="G18169" s="126">
        <f t="shared" si="293"/>
        <v>-275000</v>
      </c>
      <c r="H18169" s="705" t="s">
        <v>12047</v>
      </c>
    </row>
    <row r="18170" spans="1:8" ht="15" x14ac:dyDescent="0.2">
      <c r="A18170" s="734">
        <v>45300</v>
      </c>
      <c r="B18170" s="63" t="s">
        <v>11089</v>
      </c>
      <c r="C18170" s="63" t="s">
        <v>5741</v>
      </c>
      <c r="D18170" s="183" t="s">
        <v>370</v>
      </c>
      <c r="E18170" s="126">
        <v>240</v>
      </c>
      <c r="F18170" s="126"/>
      <c r="G18170" s="126">
        <f t="shared" si="293"/>
        <v>-240</v>
      </c>
      <c r="H18170" s="705" t="s">
        <v>12047</v>
      </c>
    </row>
    <row r="18171" spans="1:8" ht="15" x14ac:dyDescent="0.2">
      <c r="A18171" s="734">
        <v>45300</v>
      </c>
      <c r="B18171" s="63" t="s">
        <v>11089</v>
      </c>
      <c r="C18171" s="63" t="s">
        <v>11975</v>
      </c>
      <c r="D18171" s="183" t="s">
        <v>12153</v>
      </c>
      <c r="E18171" s="126">
        <v>20000</v>
      </c>
      <c r="F18171" s="126"/>
      <c r="G18171" s="126">
        <f t="shared" ref="G18171:G18203" si="295">F18171-E18171</f>
        <v>-20000</v>
      </c>
      <c r="H18171" s="705" t="s">
        <v>12047</v>
      </c>
    </row>
    <row r="18172" spans="1:8" ht="15" x14ac:dyDescent="0.2">
      <c r="A18172" s="734">
        <v>45300</v>
      </c>
      <c r="B18172" s="63" t="s">
        <v>103</v>
      </c>
      <c r="C18172" s="63" t="s">
        <v>103</v>
      </c>
      <c r="D18172" s="183" t="s">
        <v>8158</v>
      </c>
      <c r="E18172" s="126">
        <v>4000</v>
      </c>
      <c r="F18172" s="126"/>
      <c r="G18172" s="126">
        <f t="shared" si="295"/>
        <v>-4000</v>
      </c>
      <c r="H18172" s="705" t="s">
        <v>12047</v>
      </c>
    </row>
    <row r="18173" spans="1:8" ht="15" x14ac:dyDescent="0.2">
      <c r="A18173" s="734">
        <v>45300</v>
      </c>
      <c r="B18173" s="63" t="s">
        <v>3946</v>
      </c>
      <c r="C18173" s="63" t="s">
        <v>5410</v>
      </c>
      <c r="D18173" s="183" t="s">
        <v>12154</v>
      </c>
      <c r="E18173" s="126">
        <v>20000</v>
      </c>
      <c r="F18173" s="126"/>
      <c r="G18173" s="126">
        <f t="shared" si="295"/>
        <v>-20000</v>
      </c>
      <c r="H18173" s="705" t="s">
        <v>12047</v>
      </c>
    </row>
    <row r="18174" spans="1:8" ht="15" x14ac:dyDescent="0.2">
      <c r="A18174" s="734">
        <v>45300</v>
      </c>
      <c r="B18174" s="63" t="s">
        <v>11738</v>
      </c>
      <c r="C18174" s="63" t="s">
        <v>12155</v>
      </c>
      <c r="D18174" s="183" t="s">
        <v>12156</v>
      </c>
      <c r="E18174" s="126">
        <v>15100</v>
      </c>
      <c r="F18174" s="126"/>
      <c r="G18174" s="126">
        <f t="shared" si="295"/>
        <v>-15100</v>
      </c>
      <c r="H18174" s="705" t="s">
        <v>12047</v>
      </c>
    </row>
    <row r="18175" spans="1:8" ht="15" x14ac:dyDescent="0.2">
      <c r="A18175" s="734">
        <v>45300</v>
      </c>
      <c r="B18175" s="63" t="s">
        <v>11093</v>
      </c>
      <c r="C18175" s="63" t="s">
        <v>392</v>
      </c>
      <c r="D18175" s="183" t="s">
        <v>12162</v>
      </c>
      <c r="E18175" s="126">
        <v>600</v>
      </c>
      <c r="F18175" s="126"/>
      <c r="G18175" s="126">
        <f t="shared" si="295"/>
        <v>-600</v>
      </c>
      <c r="H18175" s="705" t="s">
        <v>12047</v>
      </c>
    </row>
    <row r="18176" spans="1:8" ht="15" x14ac:dyDescent="0.2">
      <c r="A18176" s="734">
        <v>45300</v>
      </c>
      <c r="B18176" s="63" t="s">
        <v>11897</v>
      </c>
      <c r="C18176" s="63" t="s">
        <v>5410</v>
      </c>
      <c r="D18176" s="183" t="s">
        <v>2655</v>
      </c>
      <c r="E18176" s="126">
        <v>5000</v>
      </c>
      <c r="F18176" s="126"/>
      <c r="G18176" s="126">
        <f t="shared" si="295"/>
        <v>-5000</v>
      </c>
      <c r="H18176" s="705" t="s">
        <v>12047</v>
      </c>
    </row>
    <row r="18177" spans="1:8" ht="15" x14ac:dyDescent="0.2">
      <c r="A18177" s="734">
        <v>45301</v>
      </c>
      <c r="B18177" s="63" t="s">
        <v>11897</v>
      </c>
      <c r="C18177" s="63" t="s">
        <v>5387</v>
      </c>
      <c r="D18177" s="183" t="s">
        <v>10764</v>
      </c>
      <c r="E18177" s="126">
        <v>7000</v>
      </c>
      <c r="F18177" s="126"/>
      <c r="G18177" s="126">
        <f t="shared" si="295"/>
        <v>-7000</v>
      </c>
      <c r="H18177" s="705" t="s">
        <v>12047</v>
      </c>
    </row>
    <row r="18178" spans="1:8" ht="15" x14ac:dyDescent="0.2">
      <c r="A18178" s="734">
        <v>45302</v>
      </c>
      <c r="B18178" s="63" t="s">
        <v>12207</v>
      </c>
      <c r="C18178" s="63" t="s">
        <v>11428</v>
      </c>
      <c r="D18178" s="183" t="s">
        <v>12163</v>
      </c>
      <c r="E18178" s="126">
        <v>94000</v>
      </c>
      <c r="F18178" s="126"/>
      <c r="G18178" s="126">
        <f t="shared" si="295"/>
        <v>-94000</v>
      </c>
      <c r="H18178" s="705" t="s">
        <v>12047</v>
      </c>
    </row>
    <row r="18179" spans="1:8" ht="15" x14ac:dyDescent="0.2">
      <c r="A18179" s="734">
        <v>45302</v>
      </c>
      <c r="B18179" s="63" t="s">
        <v>11897</v>
      </c>
      <c r="C18179" s="63" t="s">
        <v>10993</v>
      </c>
      <c r="D18179" s="183" t="s">
        <v>12164</v>
      </c>
      <c r="E18179" s="126">
        <v>85000</v>
      </c>
      <c r="F18179" s="126"/>
      <c r="G18179" s="126">
        <f t="shared" si="295"/>
        <v>-85000</v>
      </c>
      <c r="H18179" s="705" t="s">
        <v>12047</v>
      </c>
    </row>
    <row r="18180" spans="1:8" ht="15" x14ac:dyDescent="0.2">
      <c r="A18180" s="734">
        <v>45302</v>
      </c>
      <c r="B18180" s="63" t="s">
        <v>11897</v>
      </c>
      <c r="C18180" s="63" t="s">
        <v>12027</v>
      </c>
      <c r="D18180" s="183" t="s">
        <v>12165</v>
      </c>
      <c r="E18180" s="126">
        <v>306300</v>
      </c>
      <c r="F18180" s="126"/>
      <c r="G18180" s="126">
        <f t="shared" si="295"/>
        <v>-306300</v>
      </c>
      <c r="H18180" s="705" t="s">
        <v>12047</v>
      </c>
    </row>
    <row r="18181" spans="1:8" ht="15" x14ac:dyDescent="0.2">
      <c r="A18181" s="734">
        <v>45302</v>
      </c>
      <c r="B18181" s="63" t="s">
        <v>10908</v>
      </c>
      <c r="C18181" s="670" t="s">
        <v>12010</v>
      </c>
      <c r="D18181" s="907" t="s">
        <v>12166</v>
      </c>
      <c r="E18181" s="672">
        <v>14100</v>
      </c>
      <c r="F18181" s="126"/>
      <c r="G18181" s="126">
        <f t="shared" si="295"/>
        <v>-14100</v>
      </c>
      <c r="H18181" s="705" t="s">
        <v>12047</v>
      </c>
    </row>
    <row r="18182" spans="1:8" ht="15" x14ac:dyDescent="0.2">
      <c r="A18182" s="734">
        <v>45302</v>
      </c>
      <c r="B18182" s="63" t="s">
        <v>11089</v>
      </c>
      <c r="C18182" s="670" t="s">
        <v>12010</v>
      </c>
      <c r="D18182" s="907" t="s">
        <v>12166</v>
      </c>
      <c r="E18182" s="672">
        <v>65000</v>
      </c>
      <c r="F18182" s="126"/>
      <c r="G18182" s="126">
        <f t="shared" si="295"/>
        <v>-65000</v>
      </c>
      <c r="H18182" s="705" t="s">
        <v>12047</v>
      </c>
    </row>
    <row r="18183" spans="1:8" ht="15" x14ac:dyDescent="0.2">
      <c r="A18183" s="734">
        <v>45302</v>
      </c>
      <c r="B18183" s="63" t="s">
        <v>11897</v>
      </c>
      <c r="C18183" s="670" t="s">
        <v>12010</v>
      </c>
      <c r="D18183" s="907" t="s">
        <v>12166</v>
      </c>
      <c r="E18183" s="672">
        <v>128080</v>
      </c>
      <c r="F18183" s="126"/>
      <c r="G18183" s="126">
        <f t="shared" si="295"/>
        <v>-128080</v>
      </c>
      <c r="H18183" s="705" t="s">
        <v>12047</v>
      </c>
    </row>
    <row r="18184" spans="1:8" ht="15" x14ac:dyDescent="0.2">
      <c r="A18184" s="734">
        <v>45303</v>
      </c>
      <c r="B18184" s="63" t="s">
        <v>11089</v>
      </c>
      <c r="C18184" s="63" t="s">
        <v>10484</v>
      </c>
      <c r="D18184" s="183" t="s">
        <v>12175</v>
      </c>
      <c r="E18184" s="126">
        <v>700000</v>
      </c>
      <c r="F18184" s="126"/>
      <c r="G18184" s="126">
        <f t="shared" si="295"/>
        <v>-700000</v>
      </c>
      <c r="H18184" s="705" t="s">
        <v>12047</v>
      </c>
    </row>
    <row r="18185" spans="1:8" ht="15" x14ac:dyDescent="0.2">
      <c r="A18185" s="734">
        <v>45306</v>
      </c>
      <c r="B18185" s="63" t="s">
        <v>11089</v>
      </c>
      <c r="C18185" s="63" t="s">
        <v>11975</v>
      </c>
      <c r="D18185" s="183" t="s">
        <v>12167</v>
      </c>
      <c r="E18185" s="126">
        <v>40000</v>
      </c>
      <c r="F18185" s="126"/>
      <c r="G18185" s="126">
        <f t="shared" si="295"/>
        <v>-40000</v>
      </c>
      <c r="H18185" s="705" t="s">
        <v>12047</v>
      </c>
    </row>
    <row r="18186" spans="1:8" ht="15" x14ac:dyDescent="0.2">
      <c r="A18186" s="734">
        <v>45301</v>
      </c>
      <c r="B18186" s="63" t="s">
        <v>103</v>
      </c>
      <c r="C18186" s="63" t="s">
        <v>392</v>
      </c>
      <c r="D18186" s="183" t="s">
        <v>12168</v>
      </c>
      <c r="E18186" s="126">
        <v>25000</v>
      </c>
      <c r="F18186" s="126"/>
      <c r="G18186" s="126">
        <f t="shared" si="295"/>
        <v>-25000</v>
      </c>
      <c r="H18186" s="705" t="s">
        <v>12047</v>
      </c>
    </row>
    <row r="18187" spans="1:8" ht="15" x14ac:dyDescent="0.2">
      <c r="A18187" s="734">
        <v>45301</v>
      </c>
      <c r="B18187" s="63" t="s">
        <v>11728</v>
      </c>
      <c r="C18187" s="63" t="s">
        <v>11099</v>
      </c>
      <c r="D18187" s="183" t="s">
        <v>7720</v>
      </c>
      <c r="E18187" s="126">
        <v>88000</v>
      </c>
      <c r="F18187" s="126"/>
      <c r="G18187" s="126">
        <f t="shared" si="295"/>
        <v>-88000</v>
      </c>
      <c r="H18187" s="705" t="s">
        <v>12047</v>
      </c>
    </row>
    <row r="18188" spans="1:8" ht="15" x14ac:dyDescent="0.2">
      <c r="A18188" s="734">
        <v>45301</v>
      </c>
      <c r="B18188" s="63" t="s">
        <v>103</v>
      </c>
      <c r="C18188" s="63" t="s">
        <v>103</v>
      </c>
      <c r="D18188" s="183" t="s">
        <v>8513</v>
      </c>
      <c r="E18188" s="126">
        <v>850</v>
      </c>
      <c r="F18188" s="126"/>
      <c r="G18188" s="126">
        <f t="shared" si="295"/>
        <v>-850</v>
      </c>
      <c r="H18188" s="705" t="s">
        <v>12047</v>
      </c>
    </row>
    <row r="18189" spans="1:8" ht="15" x14ac:dyDescent="0.2">
      <c r="A18189" s="734">
        <v>45301</v>
      </c>
      <c r="B18189" s="63" t="s">
        <v>11089</v>
      </c>
      <c r="C18189" s="63" t="s">
        <v>392</v>
      </c>
      <c r="D18189" s="183" t="s">
        <v>12169</v>
      </c>
      <c r="E18189" s="126">
        <v>1000</v>
      </c>
      <c r="F18189" s="126"/>
      <c r="G18189" s="126">
        <f t="shared" si="295"/>
        <v>-1000</v>
      </c>
      <c r="H18189" s="705" t="s">
        <v>12047</v>
      </c>
    </row>
    <row r="18190" spans="1:8" ht="15" x14ac:dyDescent="0.2">
      <c r="A18190" s="734">
        <v>45303</v>
      </c>
      <c r="B18190" s="63" t="s">
        <v>11446</v>
      </c>
      <c r="C18190" s="63" t="s">
        <v>11884</v>
      </c>
      <c r="D18190" s="183" t="s">
        <v>12174</v>
      </c>
      <c r="E18190" s="126">
        <v>80000</v>
      </c>
      <c r="F18190" s="126"/>
      <c r="G18190" s="126">
        <f t="shared" si="295"/>
        <v>-80000</v>
      </c>
      <c r="H18190" s="705" t="s">
        <v>12047</v>
      </c>
    </row>
    <row r="18191" spans="1:8" ht="15" x14ac:dyDescent="0.2">
      <c r="A18191" s="734">
        <v>45303</v>
      </c>
      <c r="B18191" s="63" t="s">
        <v>11635</v>
      </c>
      <c r="C18191" s="63" t="s">
        <v>11884</v>
      </c>
      <c r="D18191" s="183" t="s">
        <v>12174</v>
      </c>
      <c r="E18191" s="126">
        <v>30000</v>
      </c>
      <c r="F18191" s="126"/>
      <c r="G18191" s="126">
        <f t="shared" si="295"/>
        <v>-30000</v>
      </c>
      <c r="H18191" s="705" t="s">
        <v>12047</v>
      </c>
    </row>
    <row r="18192" spans="1:8" ht="15" x14ac:dyDescent="0.2">
      <c r="A18192" s="734">
        <v>45303</v>
      </c>
      <c r="B18192" s="63" t="s">
        <v>9967</v>
      </c>
      <c r="C18192" s="670" t="s">
        <v>1198</v>
      </c>
      <c r="D18192" s="907" t="s">
        <v>12285</v>
      </c>
      <c r="E18192" s="672">
        <v>148537</v>
      </c>
      <c r="F18192" s="126"/>
      <c r="G18192" s="126">
        <f t="shared" si="295"/>
        <v>-148537</v>
      </c>
      <c r="H18192" s="705" t="s">
        <v>12047</v>
      </c>
    </row>
    <row r="18193" spans="1:8" ht="15" x14ac:dyDescent="0.2">
      <c r="A18193" s="734">
        <v>45303</v>
      </c>
      <c r="B18193" s="63" t="s">
        <v>10296</v>
      </c>
      <c r="C18193" s="670" t="s">
        <v>1198</v>
      </c>
      <c r="D18193" s="907" t="s">
        <v>12285</v>
      </c>
      <c r="E18193" s="672">
        <v>8740</v>
      </c>
      <c r="F18193" s="126"/>
      <c r="G18193" s="126">
        <f t="shared" ref="G18193:G18199" si="296">F18193-E18193</f>
        <v>-8740</v>
      </c>
      <c r="H18193" s="705" t="s">
        <v>12047</v>
      </c>
    </row>
    <row r="18194" spans="1:8" ht="15" x14ac:dyDescent="0.2">
      <c r="A18194" s="734">
        <v>45303</v>
      </c>
      <c r="B18194" s="63" t="s">
        <v>10571</v>
      </c>
      <c r="C18194" s="670" t="s">
        <v>1198</v>
      </c>
      <c r="D18194" s="907" t="s">
        <v>12285</v>
      </c>
      <c r="E18194" s="672">
        <v>91300</v>
      </c>
      <c r="F18194" s="126"/>
      <c r="G18194" s="126">
        <f t="shared" si="296"/>
        <v>-91300</v>
      </c>
      <c r="H18194" s="705" t="s">
        <v>12047</v>
      </c>
    </row>
    <row r="18195" spans="1:8" ht="15" x14ac:dyDescent="0.2">
      <c r="A18195" s="734">
        <v>45303</v>
      </c>
      <c r="B18195" s="63" t="s">
        <v>7807</v>
      </c>
      <c r="C18195" s="670" t="s">
        <v>1198</v>
      </c>
      <c r="D18195" s="907" t="s">
        <v>12285</v>
      </c>
      <c r="E18195" s="672">
        <v>10980</v>
      </c>
      <c r="F18195" s="126"/>
      <c r="G18195" s="126">
        <f t="shared" si="296"/>
        <v>-10980</v>
      </c>
      <c r="H18195" s="705" t="s">
        <v>12047</v>
      </c>
    </row>
    <row r="18196" spans="1:8" ht="15" x14ac:dyDescent="0.2">
      <c r="A18196" s="734">
        <v>45303</v>
      </c>
      <c r="B18196" s="63" t="s">
        <v>10379</v>
      </c>
      <c r="C18196" s="670" t="s">
        <v>1198</v>
      </c>
      <c r="D18196" s="907" t="s">
        <v>12285</v>
      </c>
      <c r="E18196" s="672">
        <v>206520</v>
      </c>
      <c r="F18196" s="126"/>
      <c r="G18196" s="126">
        <f t="shared" si="296"/>
        <v>-206520</v>
      </c>
      <c r="H18196" s="705" t="s">
        <v>12047</v>
      </c>
    </row>
    <row r="18197" spans="1:8" ht="15" x14ac:dyDescent="0.2">
      <c r="A18197" s="734">
        <v>45303</v>
      </c>
      <c r="B18197" s="63" t="s">
        <v>11271</v>
      </c>
      <c r="C18197" s="670" t="s">
        <v>1198</v>
      </c>
      <c r="D18197" s="907" t="s">
        <v>12285</v>
      </c>
      <c r="E18197" s="672">
        <v>19640</v>
      </c>
      <c r="F18197" s="126"/>
      <c r="G18197" s="126">
        <f t="shared" si="296"/>
        <v>-19640</v>
      </c>
      <c r="H18197" s="705" t="s">
        <v>12047</v>
      </c>
    </row>
    <row r="18198" spans="1:8" ht="15" x14ac:dyDescent="0.2">
      <c r="A18198" s="734">
        <v>45303</v>
      </c>
      <c r="B18198" s="63" t="s">
        <v>10471</v>
      </c>
      <c r="C18198" s="670" t="s">
        <v>1198</v>
      </c>
      <c r="D18198" s="907" t="s">
        <v>12285</v>
      </c>
      <c r="E18198" s="672">
        <v>259118</v>
      </c>
      <c r="F18198" s="126"/>
      <c r="G18198" s="126">
        <f t="shared" si="296"/>
        <v>-259118</v>
      </c>
      <c r="H18198" s="705" t="s">
        <v>12047</v>
      </c>
    </row>
    <row r="18199" spans="1:8" ht="15" x14ac:dyDescent="0.2">
      <c r="A18199" s="734">
        <v>45303</v>
      </c>
      <c r="B18199" s="63" t="s">
        <v>10576</v>
      </c>
      <c r="C18199" s="670" t="s">
        <v>1198</v>
      </c>
      <c r="D18199" s="907" t="s">
        <v>12285</v>
      </c>
      <c r="E18199" s="672">
        <v>5165</v>
      </c>
      <c r="F18199" s="126"/>
      <c r="G18199" s="126">
        <f t="shared" si="296"/>
        <v>-5165</v>
      </c>
      <c r="H18199" s="705" t="s">
        <v>12047</v>
      </c>
    </row>
    <row r="18200" spans="1:8" ht="15" x14ac:dyDescent="0.2">
      <c r="A18200" s="734">
        <v>45304</v>
      </c>
      <c r="B18200" s="63" t="s">
        <v>11897</v>
      </c>
      <c r="C18200" s="63" t="s">
        <v>10993</v>
      </c>
      <c r="D18200" s="183" t="s">
        <v>12178</v>
      </c>
      <c r="E18200" s="126">
        <v>125000</v>
      </c>
      <c r="F18200" s="126"/>
      <c r="G18200" s="126">
        <f t="shared" si="295"/>
        <v>-125000</v>
      </c>
      <c r="H18200" s="705" t="s">
        <v>12047</v>
      </c>
    </row>
    <row r="18201" spans="1:8" ht="15" x14ac:dyDescent="0.2">
      <c r="A18201" s="734">
        <v>45303</v>
      </c>
      <c r="B18201" s="63" t="s">
        <v>25</v>
      </c>
      <c r="C18201" s="63" t="s">
        <v>8150</v>
      </c>
      <c r="D18201" s="183" t="s">
        <v>12235</v>
      </c>
      <c r="E18201" s="126">
        <v>5500</v>
      </c>
      <c r="F18201" s="126"/>
      <c r="G18201" s="126">
        <f t="shared" si="295"/>
        <v>-5500</v>
      </c>
      <c r="H18201" s="705" t="s">
        <v>12047</v>
      </c>
    </row>
    <row r="18202" spans="1:8" ht="15" x14ac:dyDescent="0.2">
      <c r="A18202" s="734">
        <v>45303</v>
      </c>
      <c r="B18202" s="63" t="s">
        <v>103</v>
      </c>
      <c r="C18202" s="63" t="s">
        <v>8150</v>
      </c>
      <c r="D18202" s="183" t="s">
        <v>12235</v>
      </c>
      <c r="E18202" s="126">
        <v>5500</v>
      </c>
      <c r="F18202" s="126"/>
      <c r="G18202" s="126">
        <f t="shared" si="295"/>
        <v>-5500</v>
      </c>
      <c r="H18202" s="705" t="s">
        <v>12047</v>
      </c>
    </row>
    <row r="18203" spans="1:8" ht="24" x14ac:dyDescent="0.2">
      <c r="A18203" s="734">
        <v>45303</v>
      </c>
      <c r="B18203" s="63" t="s">
        <v>11897</v>
      </c>
      <c r="C18203" s="63" t="s">
        <v>12179</v>
      </c>
      <c r="D18203" s="183" t="s">
        <v>12180</v>
      </c>
      <c r="E18203" s="126">
        <v>114000</v>
      </c>
      <c r="F18203" s="126"/>
      <c r="G18203" s="126">
        <f t="shared" si="295"/>
        <v>-114000</v>
      </c>
      <c r="H18203" s="705" t="s">
        <v>12047</v>
      </c>
    </row>
    <row r="18204" spans="1:8" ht="15" x14ac:dyDescent="0.2">
      <c r="A18204" s="734">
        <v>45303</v>
      </c>
      <c r="B18204" s="63" t="s">
        <v>103</v>
      </c>
      <c r="C18204" s="63" t="s">
        <v>103</v>
      </c>
      <c r="D18204" s="183" t="s">
        <v>12181</v>
      </c>
      <c r="E18204" s="126">
        <v>4000</v>
      </c>
      <c r="F18204" s="126"/>
      <c r="G18204" s="126">
        <f t="shared" ref="G18204:G18215" si="297">F18204-E18204</f>
        <v>-4000</v>
      </c>
      <c r="H18204" s="705" t="s">
        <v>12047</v>
      </c>
    </row>
    <row r="18205" spans="1:8" ht="15" x14ac:dyDescent="0.2">
      <c r="A18205" s="734">
        <v>45303</v>
      </c>
      <c r="B18205" s="63" t="s">
        <v>11897</v>
      </c>
      <c r="C18205" s="63" t="s">
        <v>286</v>
      </c>
      <c r="D18205" s="183" t="s">
        <v>8663</v>
      </c>
      <c r="E18205" s="126">
        <v>2000</v>
      </c>
      <c r="F18205" s="126"/>
      <c r="G18205" s="126">
        <f t="shared" si="297"/>
        <v>-2000</v>
      </c>
      <c r="H18205" s="705" t="s">
        <v>12047</v>
      </c>
    </row>
    <row r="18206" spans="1:8" ht="15" x14ac:dyDescent="0.2">
      <c r="A18206" s="734">
        <v>45303</v>
      </c>
      <c r="B18206" s="63" t="s">
        <v>11635</v>
      </c>
      <c r="C18206" s="63" t="s">
        <v>2190</v>
      </c>
      <c r="D18206" s="183" t="s">
        <v>370</v>
      </c>
      <c r="E18206" s="126">
        <v>850</v>
      </c>
      <c r="F18206" s="126"/>
      <c r="G18206" s="126">
        <f t="shared" si="297"/>
        <v>-850</v>
      </c>
      <c r="H18206" s="705" t="s">
        <v>12047</v>
      </c>
    </row>
    <row r="18207" spans="1:8" ht="15" x14ac:dyDescent="0.2">
      <c r="A18207" s="734">
        <v>45303</v>
      </c>
      <c r="B18207" s="63" t="s">
        <v>11897</v>
      </c>
      <c r="C18207" s="63" t="s">
        <v>5741</v>
      </c>
      <c r="D18207" s="183" t="s">
        <v>12182</v>
      </c>
      <c r="E18207" s="126">
        <v>5550</v>
      </c>
      <c r="F18207" s="126"/>
      <c r="G18207" s="126">
        <f t="shared" si="297"/>
        <v>-5550</v>
      </c>
      <c r="H18207" s="705" t="s">
        <v>12047</v>
      </c>
    </row>
    <row r="18208" spans="1:8" ht="15" x14ac:dyDescent="0.2">
      <c r="A18208" s="734">
        <v>45304</v>
      </c>
      <c r="B18208" s="63" t="s">
        <v>11728</v>
      </c>
      <c r="C18208" s="63" t="s">
        <v>5741</v>
      </c>
      <c r="D18208" s="183" t="s">
        <v>12182</v>
      </c>
      <c r="E18208" s="126">
        <v>3500</v>
      </c>
      <c r="F18208" s="126"/>
      <c r="G18208" s="126">
        <f t="shared" si="297"/>
        <v>-3500</v>
      </c>
      <c r="H18208" s="705" t="s">
        <v>12047</v>
      </c>
    </row>
    <row r="18209" spans="1:8" ht="15" x14ac:dyDescent="0.2">
      <c r="A18209" s="734">
        <v>45304</v>
      </c>
      <c r="B18209" s="63" t="s">
        <v>11897</v>
      </c>
      <c r="C18209" s="63" t="s">
        <v>10993</v>
      </c>
      <c r="D18209" s="183" t="s">
        <v>12183</v>
      </c>
      <c r="E18209" s="126">
        <v>85000</v>
      </c>
      <c r="F18209" s="126"/>
      <c r="G18209" s="126">
        <f t="shared" si="297"/>
        <v>-85000</v>
      </c>
      <c r="H18209" s="705" t="s">
        <v>12047</v>
      </c>
    </row>
    <row r="18210" spans="1:8" ht="24" x14ac:dyDescent="0.2">
      <c r="A18210" s="734">
        <v>45306</v>
      </c>
      <c r="B18210" s="63" t="s">
        <v>11897</v>
      </c>
      <c r="C18210" s="63" t="s">
        <v>2104</v>
      </c>
      <c r="D18210" s="183" t="s">
        <v>12180</v>
      </c>
      <c r="E18210" s="126">
        <v>108000</v>
      </c>
      <c r="F18210" s="126"/>
      <c r="G18210" s="126">
        <f t="shared" si="297"/>
        <v>-108000</v>
      </c>
      <c r="H18210" s="705" t="s">
        <v>12047</v>
      </c>
    </row>
    <row r="18211" spans="1:8" ht="15" x14ac:dyDescent="0.2">
      <c r="A18211" s="734">
        <v>45306</v>
      </c>
      <c r="B18211" s="63" t="s">
        <v>11897</v>
      </c>
      <c r="C18211" s="63" t="s">
        <v>4725</v>
      </c>
      <c r="D18211" s="183" t="s">
        <v>12184</v>
      </c>
      <c r="E18211" s="126">
        <v>550000</v>
      </c>
      <c r="F18211" s="126"/>
      <c r="G18211" s="126">
        <f t="shared" si="297"/>
        <v>-550000</v>
      </c>
      <c r="H18211" s="705" t="s">
        <v>12047</v>
      </c>
    </row>
    <row r="18212" spans="1:8" ht="15" x14ac:dyDescent="0.2">
      <c r="A18212" s="734">
        <v>45306</v>
      </c>
      <c r="B18212" s="63" t="s">
        <v>11635</v>
      </c>
      <c r="C18212" s="566" t="s">
        <v>6624</v>
      </c>
      <c r="D18212" s="875" t="s">
        <v>12185</v>
      </c>
      <c r="E18212" s="567">
        <v>42000</v>
      </c>
      <c r="F18212" s="126"/>
      <c r="G18212" s="126">
        <f t="shared" si="297"/>
        <v>-42000</v>
      </c>
      <c r="H18212" s="705" t="s">
        <v>12047</v>
      </c>
    </row>
    <row r="18213" spans="1:8" ht="15" x14ac:dyDescent="0.2">
      <c r="A18213" s="734">
        <v>45306</v>
      </c>
      <c r="B18213" s="63" t="s">
        <v>10908</v>
      </c>
      <c r="C18213" s="566" t="s">
        <v>6624</v>
      </c>
      <c r="D18213" s="875" t="s">
        <v>12185</v>
      </c>
      <c r="E18213" s="567">
        <v>30000</v>
      </c>
      <c r="F18213" s="126"/>
      <c r="G18213" s="126">
        <f t="shared" si="297"/>
        <v>-30000</v>
      </c>
      <c r="H18213" s="705" t="s">
        <v>12047</v>
      </c>
    </row>
    <row r="18214" spans="1:8" ht="15" x14ac:dyDescent="0.2">
      <c r="A18214" s="734">
        <v>45306</v>
      </c>
      <c r="B18214" s="63" t="s">
        <v>11446</v>
      </c>
      <c r="C18214" s="63" t="s">
        <v>11884</v>
      </c>
      <c r="D18214" s="183" t="s">
        <v>12186</v>
      </c>
      <c r="E18214" s="126">
        <v>19000</v>
      </c>
      <c r="F18214" s="126"/>
      <c r="G18214" s="126">
        <f t="shared" si="297"/>
        <v>-19000</v>
      </c>
      <c r="H18214" s="705" t="s">
        <v>12047</v>
      </c>
    </row>
    <row r="18215" spans="1:8" ht="24" x14ac:dyDescent="0.2">
      <c r="A18215" s="734">
        <v>45306</v>
      </c>
      <c r="B18215" s="63" t="s">
        <v>11897</v>
      </c>
      <c r="C18215" s="63" t="s">
        <v>12187</v>
      </c>
      <c r="D18215" s="183" t="s">
        <v>12206</v>
      </c>
      <c r="E18215" s="126">
        <v>240000</v>
      </c>
      <c r="F18215" s="126"/>
      <c r="G18215" s="126">
        <f t="shared" si="297"/>
        <v>-240000</v>
      </c>
      <c r="H18215" s="705" t="s">
        <v>12047</v>
      </c>
    </row>
    <row r="18216" spans="1:8" ht="15" x14ac:dyDescent="0.2">
      <c r="A18216" s="734">
        <v>45306</v>
      </c>
      <c r="B18216" s="63" t="s">
        <v>11897</v>
      </c>
      <c r="C18216" s="63" t="s">
        <v>10993</v>
      </c>
      <c r="D18216" s="183" t="s">
        <v>12189</v>
      </c>
      <c r="E18216" s="126">
        <v>4100</v>
      </c>
      <c r="F18216" s="126"/>
      <c r="G18216" s="126">
        <f t="shared" ref="G18216:G18249" si="298">F18216-E18216</f>
        <v>-4100</v>
      </c>
      <c r="H18216" s="705" t="s">
        <v>12047</v>
      </c>
    </row>
    <row r="18217" spans="1:8" ht="15" x14ac:dyDescent="0.2">
      <c r="A18217" s="734">
        <v>45306</v>
      </c>
      <c r="B18217" s="63" t="s">
        <v>11897</v>
      </c>
      <c r="C18217" s="63" t="s">
        <v>286</v>
      </c>
      <c r="D18217" s="183" t="s">
        <v>8663</v>
      </c>
      <c r="E18217" s="126">
        <v>1000</v>
      </c>
      <c r="F18217" s="126"/>
      <c r="G18217" s="126">
        <f t="shared" si="298"/>
        <v>-1000</v>
      </c>
      <c r="H18217" s="705" t="s">
        <v>12047</v>
      </c>
    </row>
    <row r="18218" spans="1:8" ht="15" x14ac:dyDescent="0.2">
      <c r="A18218" s="734">
        <v>45306</v>
      </c>
      <c r="B18218" s="63" t="s">
        <v>11897</v>
      </c>
      <c r="C18218" s="63" t="s">
        <v>10993</v>
      </c>
      <c r="D18218" s="183" t="s">
        <v>12190</v>
      </c>
      <c r="E18218" s="126">
        <v>5900</v>
      </c>
      <c r="F18218" s="126"/>
      <c r="G18218" s="126">
        <f t="shared" si="298"/>
        <v>-5900</v>
      </c>
      <c r="H18218" s="705" t="s">
        <v>12047</v>
      </c>
    </row>
    <row r="18219" spans="1:8" ht="15" x14ac:dyDescent="0.2">
      <c r="A18219" s="734">
        <v>45306</v>
      </c>
      <c r="B18219" s="63" t="s">
        <v>11897</v>
      </c>
      <c r="C18219" s="63" t="s">
        <v>5741</v>
      </c>
      <c r="D18219" s="183" t="s">
        <v>12182</v>
      </c>
      <c r="E18219" s="126">
        <v>2000</v>
      </c>
      <c r="F18219" s="126"/>
      <c r="G18219" s="126">
        <f t="shared" si="298"/>
        <v>-2000</v>
      </c>
      <c r="H18219" s="705" t="s">
        <v>12047</v>
      </c>
    </row>
    <row r="18220" spans="1:8" ht="15" x14ac:dyDescent="0.2">
      <c r="A18220" s="734">
        <v>45306</v>
      </c>
      <c r="B18220" s="63" t="s">
        <v>11897</v>
      </c>
      <c r="C18220" s="63" t="s">
        <v>5387</v>
      </c>
      <c r="D18220" s="183" t="s">
        <v>12191</v>
      </c>
      <c r="E18220" s="126">
        <v>1000</v>
      </c>
      <c r="F18220" s="126"/>
      <c r="G18220" s="126">
        <f t="shared" si="298"/>
        <v>-1000</v>
      </c>
      <c r="H18220" s="705" t="s">
        <v>12047</v>
      </c>
    </row>
    <row r="18221" spans="1:8" ht="15" x14ac:dyDescent="0.2">
      <c r="A18221" s="734">
        <v>45306</v>
      </c>
      <c r="B18221" s="63" t="s">
        <v>103</v>
      </c>
      <c r="C18221" s="63" t="s">
        <v>103</v>
      </c>
      <c r="D18221" s="183" t="s">
        <v>8513</v>
      </c>
      <c r="E18221" s="126">
        <v>2000</v>
      </c>
      <c r="F18221" s="126"/>
      <c r="G18221" s="126">
        <f t="shared" si="298"/>
        <v>-2000</v>
      </c>
      <c r="H18221" s="705" t="s">
        <v>12047</v>
      </c>
    </row>
    <row r="18222" spans="1:8" ht="15" x14ac:dyDescent="0.2">
      <c r="A18222" s="734">
        <v>45306</v>
      </c>
      <c r="B18222" s="63" t="s">
        <v>10908</v>
      </c>
      <c r="C18222" s="63" t="s">
        <v>5741</v>
      </c>
      <c r="D18222" s="183" t="s">
        <v>370</v>
      </c>
      <c r="E18222" s="126">
        <v>3000</v>
      </c>
      <c r="F18222" s="126"/>
      <c r="G18222" s="126">
        <f t="shared" si="298"/>
        <v>-3000</v>
      </c>
      <c r="H18222" s="705" t="s">
        <v>12047</v>
      </c>
    </row>
    <row r="18223" spans="1:8" ht="15" x14ac:dyDescent="0.2">
      <c r="A18223" s="734">
        <v>45306</v>
      </c>
      <c r="B18223" s="63" t="s">
        <v>10908</v>
      </c>
      <c r="C18223" s="63" t="s">
        <v>5741</v>
      </c>
      <c r="D18223" s="183" t="s">
        <v>12192</v>
      </c>
      <c r="E18223" s="126">
        <v>5100</v>
      </c>
      <c r="F18223" s="126"/>
      <c r="G18223" s="126">
        <f t="shared" si="298"/>
        <v>-5100</v>
      </c>
      <c r="H18223" s="705" t="s">
        <v>12047</v>
      </c>
    </row>
    <row r="18224" spans="1:8" ht="15" x14ac:dyDescent="0.2">
      <c r="A18224" s="734">
        <v>45307</v>
      </c>
      <c r="B18224" s="63" t="s">
        <v>11897</v>
      </c>
      <c r="C18224" s="63" t="s">
        <v>10993</v>
      </c>
      <c r="D18224" s="183" t="s">
        <v>12193</v>
      </c>
      <c r="E18224" s="126">
        <v>8500</v>
      </c>
      <c r="F18224" s="126"/>
      <c r="G18224" s="126">
        <f t="shared" si="298"/>
        <v>-8500</v>
      </c>
      <c r="H18224" s="705" t="s">
        <v>12047</v>
      </c>
    </row>
    <row r="18225" spans="1:8" ht="15" x14ac:dyDescent="0.2">
      <c r="A18225" s="734">
        <v>45307</v>
      </c>
      <c r="B18225" s="63" t="s">
        <v>11897</v>
      </c>
      <c r="C18225" s="63" t="s">
        <v>5741</v>
      </c>
      <c r="D18225" s="183" t="s">
        <v>12182</v>
      </c>
      <c r="E18225" s="126">
        <v>2500</v>
      </c>
      <c r="F18225" s="126"/>
      <c r="G18225" s="126">
        <f t="shared" si="298"/>
        <v>-2500</v>
      </c>
      <c r="H18225" s="705" t="s">
        <v>12047</v>
      </c>
    </row>
    <row r="18226" spans="1:8" ht="15" x14ac:dyDescent="0.2">
      <c r="A18226" s="734">
        <v>45307</v>
      </c>
      <c r="B18226" s="63" t="s">
        <v>10908</v>
      </c>
      <c r="C18226" s="63" t="s">
        <v>10993</v>
      </c>
      <c r="D18226" s="183" t="s">
        <v>12194</v>
      </c>
      <c r="E18226" s="126">
        <v>1900</v>
      </c>
      <c r="F18226" s="126"/>
      <c r="G18226" s="126">
        <f t="shared" si="298"/>
        <v>-1900</v>
      </c>
      <c r="H18226" s="705" t="s">
        <v>12047</v>
      </c>
    </row>
    <row r="18227" spans="1:8" ht="15" x14ac:dyDescent="0.2">
      <c r="A18227" s="734">
        <v>45307</v>
      </c>
      <c r="B18227" s="63" t="s">
        <v>25</v>
      </c>
      <c r="C18227" s="63" t="s">
        <v>392</v>
      </c>
      <c r="D18227" s="183" t="s">
        <v>12195</v>
      </c>
      <c r="E18227" s="126">
        <v>900</v>
      </c>
      <c r="F18227" s="126"/>
      <c r="G18227" s="126">
        <f t="shared" si="298"/>
        <v>-900</v>
      </c>
      <c r="H18227" s="705" t="s">
        <v>12047</v>
      </c>
    </row>
    <row r="18228" spans="1:8" ht="15" x14ac:dyDescent="0.2">
      <c r="A18228" s="734">
        <v>45307</v>
      </c>
      <c r="B18228" s="63" t="s">
        <v>11897</v>
      </c>
      <c r="C18228" s="63" t="s">
        <v>8372</v>
      </c>
      <c r="D18228" s="183" t="s">
        <v>600</v>
      </c>
      <c r="E18228" s="126">
        <v>3940</v>
      </c>
      <c r="F18228" s="126"/>
      <c r="G18228" s="126">
        <f t="shared" si="298"/>
        <v>-3940</v>
      </c>
      <c r="H18228" s="705" t="s">
        <v>12047</v>
      </c>
    </row>
    <row r="18229" spans="1:8" ht="15" x14ac:dyDescent="0.2">
      <c r="A18229" s="734">
        <v>45307</v>
      </c>
      <c r="B18229" s="63" t="s">
        <v>11897</v>
      </c>
      <c r="C18229" s="63" t="s">
        <v>5741</v>
      </c>
      <c r="D18229" s="183" t="s">
        <v>12196</v>
      </c>
      <c r="E18229" s="126">
        <v>1500</v>
      </c>
      <c r="F18229" s="126"/>
      <c r="G18229" s="126">
        <f t="shared" si="298"/>
        <v>-1500</v>
      </c>
      <c r="H18229" s="705" t="s">
        <v>12047</v>
      </c>
    </row>
    <row r="18230" spans="1:8" ht="15" x14ac:dyDescent="0.2">
      <c r="A18230" s="734">
        <v>45308</v>
      </c>
      <c r="B18230" s="63" t="s">
        <v>103</v>
      </c>
      <c r="C18230" s="63" t="s">
        <v>103</v>
      </c>
      <c r="D18230" s="183" t="s">
        <v>8513</v>
      </c>
      <c r="E18230" s="126">
        <v>4000</v>
      </c>
      <c r="F18230" s="126"/>
      <c r="G18230" s="126">
        <f t="shared" si="298"/>
        <v>-4000</v>
      </c>
      <c r="H18230" s="705" t="s">
        <v>12047</v>
      </c>
    </row>
    <row r="18231" spans="1:8" ht="15" x14ac:dyDescent="0.2">
      <c r="A18231" s="734">
        <v>45308</v>
      </c>
      <c r="B18231" s="63" t="s">
        <v>10908</v>
      </c>
      <c r="C18231" s="63" t="s">
        <v>10993</v>
      </c>
      <c r="D18231" s="183" t="s">
        <v>12344</v>
      </c>
      <c r="E18231" s="126">
        <v>20300</v>
      </c>
      <c r="F18231" s="126"/>
      <c r="G18231" s="126">
        <f t="shared" ref="G18231" si="299">F18231-E18231</f>
        <v>-20300</v>
      </c>
      <c r="H18231" s="705" t="s">
        <v>12047</v>
      </c>
    </row>
    <row r="18232" spans="1:8" ht="15" x14ac:dyDescent="0.2">
      <c r="A18232" s="734">
        <v>45309</v>
      </c>
      <c r="B18232" s="63" t="s">
        <v>11635</v>
      </c>
      <c r="C18232" s="63" t="s">
        <v>11418</v>
      </c>
      <c r="D18232" s="183" t="s">
        <v>12197</v>
      </c>
      <c r="E18232" s="126">
        <v>4500</v>
      </c>
      <c r="F18232" s="126"/>
      <c r="G18232" s="126">
        <f t="shared" si="298"/>
        <v>-4500</v>
      </c>
      <c r="H18232" s="705" t="s">
        <v>12047</v>
      </c>
    </row>
    <row r="18233" spans="1:8" ht="15" x14ac:dyDescent="0.2">
      <c r="A18233" s="734">
        <v>45309</v>
      </c>
      <c r="B18233" s="63" t="s">
        <v>11271</v>
      </c>
      <c r="C18233" s="63" t="s">
        <v>10993</v>
      </c>
      <c r="D18233" s="183" t="s">
        <v>12198</v>
      </c>
      <c r="E18233" s="126">
        <v>1000</v>
      </c>
      <c r="F18233" s="126"/>
      <c r="G18233" s="126">
        <f t="shared" si="298"/>
        <v>-1000</v>
      </c>
      <c r="H18233" s="705" t="s">
        <v>12047</v>
      </c>
    </row>
    <row r="18234" spans="1:8" ht="15" x14ac:dyDescent="0.2">
      <c r="A18234" s="734">
        <v>45309</v>
      </c>
      <c r="B18234" s="63" t="s">
        <v>11728</v>
      </c>
      <c r="C18234" s="63" t="s">
        <v>392</v>
      </c>
      <c r="D18234" s="183" t="s">
        <v>12199</v>
      </c>
      <c r="E18234" s="126">
        <v>2500</v>
      </c>
      <c r="F18234" s="126"/>
      <c r="G18234" s="126">
        <f t="shared" si="298"/>
        <v>-2500</v>
      </c>
      <c r="H18234" s="705" t="s">
        <v>12047</v>
      </c>
    </row>
    <row r="18235" spans="1:8" ht="15" x14ac:dyDescent="0.2">
      <c r="A18235" s="734">
        <v>45309</v>
      </c>
      <c r="B18235" s="63" t="s">
        <v>10908</v>
      </c>
      <c r="C18235" s="63" t="s">
        <v>5741</v>
      </c>
      <c r="D18235" s="183" t="s">
        <v>370</v>
      </c>
      <c r="E18235" s="126">
        <v>2000</v>
      </c>
      <c r="F18235" s="126"/>
      <c r="G18235" s="126">
        <f t="shared" si="298"/>
        <v>-2000</v>
      </c>
      <c r="H18235" s="705" t="s">
        <v>12047</v>
      </c>
    </row>
    <row r="18236" spans="1:8" ht="15" x14ac:dyDescent="0.2">
      <c r="A18236" s="734">
        <v>45309</v>
      </c>
      <c r="B18236" s="63" t="s">
        <v>11897</v>
      </c>
      <c r="C18236" s="63" t="s">
        <v>5741</v>
      </c>
      <c r="D18236" s="183" t="s">
        <v>370</v>
      </c>
      <c r="E18236" s="126">
        <v>1000</v>
      </c>
      <c r="F18236" s="126"/>
      <c r="G18236" s="126">
        <f t="shared" si="298"/>
        <v>-1000</v>
      </c>
      <c r="H18236" s="705" t="s">
        <v>12047</v>
      </c>
    </row>
    <row r="18237" spans="1:8" ht="15" x14ac:dyDescent="0.2">
      <c r="A18237" s="733">
        <v>45308</v>
      </c>
      <c r="B18237" s="174" t="s">
        <v>10908</v>
      </c>
      <c r="C18237" s="174" t="s">
        <v>11288</v>
      </c>
      <c r="D18237" s="228" t="s">
        <v>12200</v>
      </c>
      <c r="E18237" s="236">
        <v>100000</v>
      </c>
      <c r="F18237" s="236"/>
      <c r="G18237" s="236">
        <f t="shared" si="298"/>
        <v>-100000</v>
      </c>
      <c r="H18237" s="709" t="s">
        <v>12047</v>
      </c>
    </row>
    <row r="18238" spans="1:8" ht="15" x14ac:dyDescent="0.2">
      <c r="A18238" s="734">
        <v>45308</v>
      </c>
      <c r="B18238" s="736" t="s">
        <v>11728</v>
      </c>
      <c r="C18238" s="63" t="s">
        <v>12128</v>
      </c>
      <c r="D18238" s="921" t="s">
        <v>12036</v>
      </c>
      <c r="E18238" s="126">
        <v>520000</v>
      </c>
      <c r="F18238" s="126"/>
      <c r="G18238" s="126">
        <f t="shared" si="298"/>
        <v>-520000</v>
      </c>
      <c r="H18238" s="705" t="s">
        <v>12047</v>
      </c>
    </row>
    <row r="18239" spans="1:8" ht="15" x14ac:dyDescent="0.2">
      <c r="A18239" s="734">
        <v>45308</v>
      </c>
      <c r="B18239" s="63" t="s">
        <v>11897</v>
      </c>
      <c r="C18239" s="63" t="s">
        <v>12201</v>
      </c>
      <c r="D18239" s="183" t="s">
        <v>12202</v>
      </c>
      <c r="E18239" s="126">
        <v>700000</v>
      </c>
      <c r="F18239" s="126"/>
      <c r="G18239" s="126">
        <f t="shared" si="298"/>
        <v>-700000</v>
      </c>
      <c r="H18239" s="705" t="s">
        <v>12047</v>
      </c>
    </row>
    <row r="18240" spans="1:8" ht="15" x14ac:dyDescent="0.2">
      <c r="A18240" s="734">
        <v>45308</v>
      </c>
      <c r="B18240" s="63" t="s">
        <v>10908</v>
      </c>
      <c r="C18240" s="63" t="s">
        <v>11288</v>
      </c>
      <c r="D18240" s="183" t="s">
        <v>10721</v>
      </c>
      <c r="E18240" s="126">
        <v>25000</v>
      </c>
      <c r="F18240" s="126"/>
      <c r="G18240" s="126">
        <f t="shared" si="298"/>
        <v>-25000</v>
      </c>
      <c r="H18240" s="705" t="s">
        <v>12047</v>
      </c>
    </row>
    <row r="18241" spans="1:8" ht="15" x14ac:dyDescent="0.2">
      <c r="A18241" s="734">
        <v>45308</v>
      </c>
      <c r="B18241" s="63" t="s">
        <v>11089</v>
      </c>
      <c r="C18241" s="63" t="s">
        <v>6784</v>
      </c>
      <c r="D18241" s="183" t="s">
        <v>12203</v>
      </c>
      <c r="E18241" s="126">
        <v>300000</v>
      </c>
      <c r="F18241" s="126"/>
      <c r="G18241" s="126">
        <f t="shared" si="298"/>
        <v>-300000</v>
      </c>
      <c r="H18241" s="705" t="s">
        <v>12047</v>
      </c>
    </row>
    <row r="18242" spans="1:8" ht="15" x14ac:dyDescent="0.2">
      <c r="A18242" s="734">
        <v>45308</v>
      </c>
      <c r="B18242" s="63" t="s">
        <v>11446</v>
      </c>
      <c r="C18242" s="63" t="s">
        <v>11386</v>
      </c>
      <c r="D18242" s="183" t="s">
        <v>12222</v>
      </c>
      <c r="E18242" s="126">
        <v>75000</v>
      </c>
      <c r="F18242" s="126"/>
      <c r="G18242" s="126">
        <f t="shared" si="298"/>
        <v>-75000</v>
      </c>
      <c r="H18242" s="705" t="s">
        <v>12047</v>
      </c>
    </row>
    <row r="18243" spans="1:8" ht="15" x14ac:dyDescent="0.2">
      <c r="A18243" s="734">
        <v>45310</v>
      </c>
      <c r="B18243" s="63" t="s">
        <v>12082</v>
      </c>
      <c r="C18243" s="63" t="s">
        <v>267</v>
      </c>
      <c r="D18243" s="183" t="s">
        <v>12204</v>
      </c>
      <c r="E18243" s="126">
        <v>20000</v>
      </c>
      <c r="F18243" s="126"/>
      <c r="G18243" s="126">
        <f t="shared" si="298"/>
        <v>-20000</v>
      </c>
      <c r="H18243" s="705" t="s">
        <v>12047</v>
      </c>
    </row>
    <row r="18244" spans="1:8" ht="18.75" customHeight="1" x14ac:dyDescent="0.2">
      <c r="A18244" s="734">
        <v>45310</v>
      </c>
      <c r="B18244" s="63" t="s">
        <v>10908</v>
      </c>
      <c r="C18244" s="670" t="s">
        <v>11772</v>
      </c>
      <c r="D18244" s="907" t="s">
        <v>12205</v>
      </c>
      <c r="E18244" s="672">
        <f>160000+50000</f>
        <v>210000</v>
      </c>
      <c r="F18244" s="126"/>
      <c r="G18244" s="126">
        <f t="shared" si="298"/>
        <v>-210000</v>
      </c>
      <c r="H18244" s="705" t="s">
        <v>12047</v>
      </c>
    </row>
    <row r="18245" spans="1:8" ht="18.75" customHeight="1" x14ac:dyDescent="0.2">
      <c r="A18245" s="734">
        <v>45310</v>
      </c>
      <c r="B18245" s="63" t="s">
        <v>11026</v>
      </c>
      <c r="C18245" s="670" t="s">
        <v>11772</v>
      </c>
      <c r="D18245" s="907" t="s">
        <v>12205</v>
      </c>
      <c r="E18245" s="672">
        <v>160000</v>
      </c>
      <c r="F18245" s="126"/>
      <c r="G18245" s="126">
        <f t="shared" si="298"/>
        <v>-160000</v>
      </c>
      <c r="H18245" s="705" t="s">
        <v>12047</v>
      </c>
    </row>
    <row r="18246" spans="1:8" ht="18.75" customHeight="1" x14ac:dyDescent="0.2">
      <c r="A18246" s="734">
        <v>45310</v>
      </c>
      <c r="B18246" s="63" t="s">
        <v>11897</v>
      </c>
      <c r="C18246" s="670" t="s">
        <v>11772</v>
      </c>
      <c r="D18246" s="907" t="s">
        <v>12205</v>
      </c>
      <c r="E18246" s="672">
        <v>180000</v>
      </c>
      <c r="F18246" s="126"/>
      <c r="G18246" s="126">
        <f t="shared" si="298"/>
        <v>-180000</v>
      </c>
      <c r="H18246" s="705" t="s">
        <v>12047</v>
      </c>
    </row>
    <row r="18247" spans="1:8" ht="18.75" customHeight="1" x14ac:dyDescent="0.2">
      <c r="A18247" s="734">
        <v>45310</v>
      </c>
      <c r="B18247" s="63" t="s">
        <v>25</v>
      </c>
      <c r="C18247" s="63" t="s">
        <v>7595</v>
      </c>
      <c r="D18247" s="183" t="s">
        <v>12221</v>
      </c>
      <c r="E18247" s="126">
        <v>80000</v>
      </c>
      <c r="F18247" s="126"/>
      <c r="G18247" s="126">
        <f t="shared" si="298"/>
        <v>-80000</v>
      </c>
      <c r="H18247" s="705" t="s">
        <v>12047</v>
      </c>
    </row>
    <row r="18248" spans="1:8" ht="18.75" customHeight="1" x14ac:dyDescent="0.2">
      <c r="A18248" s="734">
        <v>45310</v>
      </c>
      <c r="B18248" s="63" t="s">
        <v>6505</v>
      </c>
      <c r="C18248" s="63" t="s">
        <v>4334</v>
      </c>
      <c r="D18248" s="183" t="s">
        <v>12223</v>
      </c>
      <c r="E18248" s="126">
        <v>150000</v>
      </c>
      <c r="F18248" s="126"/>
      <c r="G18248" s="126">
        <f t="shared" si="298"/>
        <v>-150000</v>
      </c>
      <c r="H18248" s="705" t="s">
        <v>12047</v>
      </c>
    </row>
    <row r="18249" spans="1:8" ht="18.75" customHeight="1" x14ac:dyDescent="0.2">
      <c r="A18249" s="734">
        <v>45310</v>
      </c>
      <c r="B18249" s="63" t="s">
        <v>8559</v>
      </c>
      <c r="C18249" s="63" t="s">
        <v>11612</v>
      </c>
      <c r="D18249" s="183" t="s">
        <v>12224</v>
      </c>
      <c r="E18249" s="126">
        <v>24000</v>
      </c>
      <c r="F18249" s="126"/>
      <c r="G18249" s="126">
        <f t="shared" si="298"/>
        <v>-24000</v>
      </c>
      <c r="H18249" s="705" t="s">
        <v>12047</v>
      </c>
    </row>
    <row r="18250" spans="1:8" ht="18.75" customHeight="1" x14ac:dyDescent="0.2">
      <c r="A18250" s="734">
        <v>45310</v>
      </c>
      <c r="B18250" s="63" t="s">
        <v>11728</v>
      </c>
      <c r="C18250" s="63" t="s">
        <v>12104</v>
      </c>
      <c r="D18250" s="183" t="s">
        <v>11778</v>
      </c>
      <c r="E18250" s="126">
        <v>300000</v>
      </c>
      <c r="F18250" s="126"/>
      <c r="G18250" s="126">
        <f>F18250-E18250</f>
        <v>-300000</v>
      </c>
      <c r="H18250" s="705" t="s">
        <v>12047</v>
      </c>
    </row>
    <row r="18251" spans="1:8" ht="18.75" customHeight="1" x14ac:dyDescent="0.2">
      <c r="A18251" s="734">
        <v>45311</v>
      </c>
      <c r="B18251" s="63" t="s">
        <v>9986</v>
      </c>
      <c r="C18251" s="63" t="s">
        <v>6476</v>
      </c>
      <c r="D18251" s="183" t="s">
        <v>12224</v>
      </c>
      <c r="E18251" s="126">
        <v>100000</v>
      </c>
      <c r="F18251" s="126"/>
      <c r="G18251" s="126">
        <f>F18251-E18251</f>
        <v>-100000</v>
      </c>
      <c r="H18251" s="705" t="s">
        <v>12047</v>
      </c>
    </row>
    <row r="18252" spans="1:8" ht="18.75" customHeight="1" x14ac:dyDescent="0.2">
      <c r="A18252" s="734">
        <v>45310</v>
      </c>
      <c r="B18252" s="63" t="s">
        <v>103</v>
      </c>
      <c r="C18252" s="63" t="s">
        <v>103</v>
      </c>
      <c r="D18252" s="183" t="s">
        <v>8513</v>
      </c>
      <c r="E18252" s="126">
        <v>4000</v>
      </c>
      <c r="F18252" s="126"/>
      <c r="G18252" s="126">
        <f t="shared" ref="G18252:G18255" si="300">F18252-E18252</f>
        <v>-4000</v>
      </c>
      <c r="H18252" s="705" t="s">
        <v>12047</v>
      </c>
    </row>
    <row r="18253" spans="1:8" ht="18.75" customHeight="1" x14ac:dyDescent="0.2">
      <c r="A18253" s="734">
        <v>45311</v>
      </c>
      <c r="B18253" s="63" t="s">
        <v>11089</v>
      </c>
      <c r="C18253" s="63" t="s">
        <v>2796</v>
      </c>
      <c r="D18253" s="183" t="s">
        <v>12225</v>
      </c>
      <c r="E18253" s="126">
        <v>1500</v>
      </c>
      <c r="F18253" s="126"/>
      <c r="G18253" s="126">
        <f t="shared" si="300"/>
        <v>-1500</v>
      </c>
      <c r="H18253" s="705" t="s">
        <v>12047</v>
      </c>
    </row>
    <row r="18254" spans="1:8" ht="18.75" customHeight="1" x14ac:dyDescent="0.2">
      <c r="A18254" s="734">
        <v>45311</v>
      </c>
      <c r="B18254" s="63" t="s">
        <v>10908</v>
      </c>
      <c r="C18254" s="63" t="s">
        <v>10993</v>
      </c>
      <c r="D18254" s="183" t="s">
        <v>12226</v>
      </c>
      <c r="E18254" s="126">
        <v>350</v>
      </c>
      <c r="F18254" s="126"/>
      <c r="G18254" s="126">
        <f t="shared" si="300"/>
        <v>-350</v>
      </c>
      <c r="H18254" s="705" t="s">
        <v>12047</v>
      </c>
    </row>
    <row r="18255" spans="1:8" ht="18.75" customHeight="1" x14ac:dyDescent="0.2">
      <c r="A18255" s="734">
        <v>45311</v>
      </c>
      <c r="B18255" s="63" t="s">
        <v>10908</v>
      </c>
      <c r="C18255" s="63" t="s">
        <v>286</v>
      </c>
      <c r="D18255" s="183" t="s">
        <v>6603</v>
      </c>
      <c r="E18255" s="126">
        <v>150</v>
      </c>
      <c r="F18255" s="126"/>
      <c r="G18255" s="126">
        <f t="shared" si="300"/>
        <v>-150</v>
      </c>
      <c r="H18255" s="705" t="s">
        <v>12047</v>
      </c>
    </row>
    <row r="18256" spans="1:8" ht="18.75" customHeight="1" x14ac:dyDescent="0.2">
      <c r="A18256" s="734">
        <v>45311</v>
      </c>
      <c r="B18256" s="63" t="s">
        <v>10908</v>
      </c>
      <c r="C18256" s="63" t="s">
        <v>10993</v>
      </c>
      <c r="D18256" s="183" t="s">
        <v>12227</v>
      </c>
      <c r="E18256" s="126">
        <v>20500</v>
      </c>
      <c r="F18256" s="126"/>
      <c r="G18256" s="126">
        <f t="shared" ref="G18256:G18259" si="301">F18256-E18256</f>
        <v>-20500</v>
      </c>
      <c r="H18256" s="705" t="s">
        <v>12047</v>
      </c>
    </row>
    <row r="18257" spans="1:8" ht="18.75" customHeight="1" x14ac:dyDescent="0.2">
      <c r="A18257" s="734">
        <v>45311</v>
      </c>
      <c r="B18257" s="63" t="s">
        <v>392</v>
      </c>
      <c r="C18257" s="63" t="s">
        <v>5410</v>
      </c>
      <c r="D18257" s="183" t="s">
        <v>12228</v>
      </c>
      <c r="E18257" s="126">
        <v>5000</v>
      </c>
      <c r="F18257" s="126"/>
      <c r="G18257" s="126">
        <f t="shared" si="301"/>
        <v>-5000</v>
      </c>
      <c r="H18257" s="705" t="s">
        <v>12047</v>
      </c>
    </row>
    <row r="18258" spans="1:8" ht="18.75" customHeight="1" x14ac:dyDescent="0.2">
      <c r="A18258" s="734">
        <v>45311</v>
      </c>
      <c r="B18258" s="63" t="s">
        <v>11897</v>
      </c>
      <c r="C18258" s="63" t="s">
        <v>5741</v>
      </c>
      <c r="D18258" s="183" t="s">
        <v>12229</v>
      </c>
      <c r="E18258" s="126">
        <v>3000</v>
      </c>
      <c r="F18258" s="126"/>
      <c r="G18258" s="126">
        <f t="shared" si="301"/>
        <v>-3000</v>
      </c>
      <c r="H18258" s="705" t="s">
        <v>12047</v>
      </c>
    </row>
    <row r="18259" spans="1:8" ht="18.75" customHeight="1" x14ac:dyDescent="0.2">
      <c r="A18259" s="734">
        <v>45311</v>
      </c>
      <c r="B18259" s="63" t="s">
        <v>8559</v>
      </c>
      <c r="C18259" s="63" t="s">
        <v>10993</v>
      </c>
      <c r="D18259" s="183" t="s">
        <v>12230</v>
      </c>
      <c r="E18259" s="126">
        <v>12080</v>
      </c>
      <c r="F18259" s="126"/>
      <c r="G18259" s="126">
        <f t="shared" si="301"/>
        <v>-12080</v>
      </c>
      <c r="H18259" s="705" t="s">
        <v>12047</v>
      </c>
    </row>
    <row r="18260" spans="1:8" ht="18.75" customHeight="1" x14ac:dyDescent="0.2">
      <c r="A18260" s="734">
        <v>45311</v>
      </c>
      <c r="B18260" s="63" t="s">
        <v>103</v>
      </c>
      <c r="C18260" s="63" t="s">
        <v>103</v>
      </c>
      <c r="D18260" s="183" t="s">
        <v>8513</v>
      </c>
      <c r="E18260" s="126">
        <v>1000</v>
      </c>
      <c r="F18260" s="126"/>
      <c r="G18260" s="126">
        <f t="shared" ref="G18260:G18266" si="302">F18260-E18260</f>
        <v>-1000</v>
      </c>
      <c r="H18260" s="705" t="s">
        <v>12047</v>
      </c>
    </row>
    <row r="18261" spans="1:8" ht="18.75" customHeight="1" x14ac:dyDescent="0.2">
      <c r="A18261" s="734">
        <v>45311</v>
      </c>
      <c r="B18261" s="63" t="s">
        <v>10908</v>
      </c>
      <c r="C18261" s="63" t="s">
        <v>392</v>
      </c>
      <c r="D18261" s="183" t="s">
        <v>12231</v>
      </c>
      <c r="E18261" s="126">
        <v>120</v>
      </c>
      <c r="F18261" s="126"/>
      <c r="G18261" s="126">
        <f t="shared" si="302"/>
        <v>-120</v>
      </c>
      <c r="H18261" s="705" t="s">
        <v>12047</v>
      </c>
    </row>
    <row r="18262" spans="1:8" ht="18.75" customHeight="1" x14ac:dyDescent="0.2">
      <c r="A18262" s="734">
        <v>45311</v>
      </c>
      <c r="B18262" s="63" t="s">
        <v>11738</v>
      </c>
      <c r="C18262" s="63" t="s">
        <v>10993</v>
      </c>
      <c r="D18262" s="183" t="s">
        <v>12232</v>
      </c>
      <c r="E18262" s="126">
        <v>16200</v>
      </c>
      <c r="F18262" s="126"/>
      <c r="G18262" s="126">
        <f t="shared" si="302"/>
        <v>-16200</v>
      </c>
      <c r="H18262" s="705" t="s">
        <v>12047</v>
      </c>
    </row>
    <row r="18263" spans="1:8" ht="18.75" customHeight="1" x14ac:dyDescent="0.2">
      <c r="A18263" s="734">
        <v>45311</v>
      </c>
      <c r="B18263" s="63" t="s">
        <v>11738</v>
      </c>
      <c r="C18263" s="63" t="s">
        <v>10993</v>
      </c>
      <c r="D18263" s="183" t="s">
        <v>6486</v>
      </c>
      <c r="E18263" s="126">
        <v>5050</v>
      </c>
      <c r="F18263" s="126"/>
      <c r="G18263" s="126">
        <f t="shared" si="302"/>
        <v>-5050</v>
      </c>
      <c r="H18263" s="705" t="s">
        <v>12047</v>
      </c>
    </row>
    <row r="18264" spans="1:8" ht="18.75" customHeight="1" x14ac:dyDescent="0.2">
      <c r="A18264" s="734">
        <v>45311</v>
      </c>
      <c r="B18264" s="63" t="s">
        <v>11089</v>
      </c>
      <c r="C18264" s="63" t="s">
        <v>10993</v>
      </c>
      <c r="D18264" s="183" t="s">
        <v>9917</v>
      </c>
      <c r="E18264" s="126">
        <v>4760</v>
      </c>
      <c r="F18264" s="126"/>
      <c r="G18264" s="126">
        <f t="shared" si="302"/>
        <v>-4760</v>
      </c>
      <c r="H18264" s="705" t="s">
        <v>12047</v>
      </c>
    </row>
    <row r="18265" spans="1:8" ht="18.75" customHeight="1" x14ac:dyDescent="0.2">
      <c r="A18265" s="734">
        <v>45311</v>
      </c>
      <c r="B18265" s="63" t="s">
        <v>11728</v>
      </c>
      <c r="C18265" s="63" t="s">
        <v>10993</v>
      </c>
      <c r="D18265" s="183" t="s">
        <v>12233</v>
      </c>
      <c r="E18265" s="126">
        <v>32000</v>
      </c>
      <c r="F18265" s="126"/>
      <c r="G18265" s="126">
        <f t="shared" si="302"/>
        <v>-32000</v>
      </c>
      <c r="H18265" s="705" t="s">
        <v>12047</v>
      </c>
    </row>
    <row r="18266" spans="1:8" ht="18.75" customHeight="1" x14ac:dyDescent="0.2">
      <c r="A18266" s="734">
        <v>45311</v>
      </c>
      <c r="B18266" s="63" t="s">
        <v>11897</v>
      </c>
      <c r="C18266" s="63" t="s">
        <v>10993</v>
      </c>
      <c r="D18266" s="183" t="s">
        <v>4309</v>
      </c>
      <c r="E18266" s="126">
        <v>9458</v>
      </c>
      <c r="F18266" s="126"/>
      <c r="G18266" s="126">
        <f t="shared" si="302"/>
        <v>-9458</v>
      </c>
      <c r="H18266" s="705" t="s">
        <v>12047</v>
      </c>
    </row>
    <row r="18267" spans="1:8" ht="18.75" customHeight="1" x14ac:dyDescent="0.2">
      <c r="A18267" s="734">
        <v>45313</v>
      </c>
      <c r="B18267" s="63" t="s">
        <v>103</v>
      </c>
      <c r="C18267" s="63" t="s">
        <v>103</v>
      </c>
      <c r="D18267" s="183" t="s">
        <v>3843</v>
      </c>
      <c r="E18267" s="126">
        <v>3000</v>
      </c>
      <c r="F18267" s="126"/>
      <c r="G18267" s="126">
        <f t="shared" ref="G18267" si="303">F18267-E18267</f>
        <v>-3000</v>
      </c>
      <c r="H18267" s="705" t="s">
        <v>12047</v>
      </c>
    </row>
    <row r="18268" spans="1:8" ht="18.75" customHeight="1" x14ac:dyDescent="0.2">
      <c r="A18268" s="734">
        <v>45313</v>
      </c>
      <c r="B18268" s="63" t="s">
        <v>11897</v>
      </c>
      <c r="C18268" s="63" t="s">
        <v>10993</v>
      </c>
      <c r="D18268" s="183" t="s">
        <v>11563</v>
      </c>
      <c r="E18268" s="126">
        <v>4550</v>
      </c>
      <c r="F18268" s="126"/>
      <c r="G18268" s="126">
        <f t="shared" ref="G18268:G18283" si="304">F18268-E18268</f>
        <v>-4550</v>
      </c>
      <c r="H18268" s="705" t="s">
        <v>12047</v>
      </c>
    </row>
    <row r="18269" spans="1:8" ht="18.75" customHeight="1" x14ac:dyDescent="0.2">
      <c r="A18269" s="734">
        <v>45313</v>
      </c>
      <c r="B18269" s="63" t="s">
        <v>11897</v>
      </c>
      <c r="C18269" s="63" t="s">
        <v>5741</v>
      </c>
      <c r="D18269" s="183" t="s">
        <v>10337</v>
      </c>
      <c r="E18269" s="126">
        <v>400</v>
      </c>
      <c r="F18269" s="126"/>
      <c r="G18269" s="126">
        <f t="shared" si="304"/>
        <v>-400</v>
      </c>
      <c r="H18269" s="705" t="s">
        <v>12047</v>
      </c>
    </row>
    <row r="18270" spans="1:8" ht="18.75" customHeight="1" x14ac:dyDescent="0.2">
      <c r="A18270" s="734">
        <v>45313</v>
      </c>
      <c r="B18270" s="63" t="s">
        <v>10908</v>
      </c>
      <c r="C18270" s="63" t="s">
        <v>5387</v>
      </c>
      <c r="D18270" s="183" t="s">
        <v>12290</v>
      </c>
      <c r="E18270" s="126">
        <v>400</v>
      </c>
      <c r="F18270" s="126"/>
      <c r="G18270" s="126">
        <f t="shared" si="304"/>
        <v>-400</v>
      </c>
      <c r="H18270" s="705" t="s">
        <v>12047</v>
      </c>
    </row>
    <row r="18271" spans="1:8" ht="18.75" customHeight="1" x14ac:dyDescent="0.2">
      <c r="A18271" s="734">
        <v>45313</v>
      </c>
      <c r="B18271" s="63" t="s">
        <v>11635</v>
      </c>
      <c r="C18271" s="63" t="s">
        <v>10993</v>
      </c>
      <c r="D18271" s="183" t="s">
        <v>12291</v>
      </c>
      <c r="E18271" s="126">
        <v>5000</v>
      </c>
      <c r="F18271" s="126"/>
      <c r="G18271" s="126">
        <f t="shared" si="304"/>
        <v>-5000</v>
      </c>
      <c r="H18271" s="705" t="s">
        <v>12047</v>
      </c>
    </row>
    <row r="18272" spans="1:8" ht="18.75" customHeight="1" x14ac:dyDescent="0.2">
      <c r="A18272" s="734">
        <v>45313</v>
      </c>
      <c r="B18272" s="63" t="s">
        <v>11897</v>
      </c>
      <c r="C18272" s="670" t="s">
        <v>10993</v>
      </c>
      <c r="D18272" s="907" t="s">
        <v>12292</v>
      </c>
      <c r="E18272" s="672">
        <v>84000</v>
      </c>
      <c r="F18272" s="126"/>
      <c r="G18272" s="126">
        <f t="shared" si="304"/>
        <v>-84000</v>
      </c>
      <c r="H18272" s="705" t="s">
        <v>12047</v>
      </c>
    </row>
    <row r="18273" spans="1:8" ht="18.75" customHeight="1" x14ac:dyDescent="0.2">
      <c r="A18273" s="734">
        <v>45313</v>
      </c>
      <c r="B18273" s="63" t="s">
        <v>10908</v>
      </c>
      <c r="C18273" s="670" t="s">
        <v>10993</v>
      </c>
      <c r="D18273" s="907" t="s">
        <v>12292</v>
      </c>
      <c r="E18273" s="672">
        <v>50000</v>
      </c>
      <c r="F18273" s="126"/>
      <c r="G18273" s="126">
        <f t="shared" si="304"/>
        <v>-50000</v>
      </c>
      <c r="H18273" s="705" t="s">
        <v>12047</v>
      </c>
    </row>
    <row r="18274" spans="1:8" ht="18.75" customHeight="1" x14ac:dyDescent="0.2">
      <c r="A18274" s="734">
        <v>45313</v>
      </c>
      <c r="B18274" s="63" t="s">
        <v>12207</v>
      </c>
      <c r="C18274" s="670" t="s">
        <v>10993</v>
      </c>
      <c r="D18274" s="907" t="s">
        <v>12292</v>
      </c>
      <c r="E18274" s="672">
        <v>27180</v>
      </c>
      <c r="F18274" s="126"/>
      <c r="G18274" s="126">
        <f t="shared" si="304"/>
        <v>-27180</v>
      </c>
      <c r="H18274" s="705" t="s">
        <v>12047</v>
      </c>
    </row>
    <row r="18275" spans="1:8" ht="18.75" customHeight="1" x14ac:dyDescent="0.2">
      <c r="A18275" s="734">
        <v>45313</v>
      </c>
      <c r="B18275" s="63" t="s">
        <v>10232</v>
      </c>
      <c r="C18275" s="670" t="s">
        <v>10993</v>
      </c>
      <c r="D18275" s="907" t="s">
        <v>12292</v>
      </c>
      <c r="E18275" s="672">
        <v>5600</v>
      </c>
      <c r="F18275" s="126"/>
      <c r="G18275" s="126">
        <f t="shared" si="304"/>
        <v>-5600</v>
      </c>
      <c r="H18275" s="705" t="s">
        <v>12047</v>
      </c>
    </row>
    <row r="18276" spans="1:8" ht="18.75" customHeight="1" x14ac:dyDescent="0.2">
      <c r="A18276" s="734">
        <v>45313</v>
      </c>
      <c r="B18276" s="63" t="s">
        <v>11635</v>
      </c>
      <c r="C18276" s="670" t="s">
        <v>10993</v>
      </c>
      <c r="D18276" s="907" t="s">
        <v>12292</v>
      </c>
      <c r="E18276" s="672">
        <v>11580</v>
      </c>
      <c r="F18276" s="126"/>
      <c r="G18276" s="126">
        <f t="shared" si="304"/>
        <v>-11580</v>
      </c>
      <c r="H18276" s="705" t="s">
        <v>12047</v>
      </c>
    </row>
    <row r="18277" spans="1:8" ht="18.75" customHeight="1" x14ac:dyDescent="0.2">
      <c r="A18277" s="734">
        <v>45313</v>
      </c>
      <c r="B18277" s="63" t="s">
        <v>11728</v>
      </c>
      <c r="C18277" s="670" t="s">
        <v>10993</v>
      </c>
      <c r="D18277" s="907" t="s">
        <v>12292</v>
      </c>
      <c r="E18277" s="672">
        <v>29535</v>
      </c>
      <c r="F18277" s="126"/>
      <c r="G18277" s="126">
        <f t="shared" si="304"/>
        <v>-29535</v>
      </c>
      <c r="H18277" s="705" t="s">
        <v>12047</v>
      </c>
    </row>
    <row r="18278" spans="1:8" ht="18.75" customHeight="1" x14ac:dyDescent="0.2">
      <c r="A18278" s="734">
        <v>45313</v>
      </c>
      <c r="B18278" s="63" t="s">
        <v>12207</v>
      </c>
      <c r="C18278" s="63" t="s">
        <v>11099</v>
      </c>
      <c r="D18278" s="183" t="s">
        <v>12293</v>
      </c>
      <c r="E18278" s="126">
        <v>50000</v>
      </c>
      <c r="F18278" s="126"/>
      <c r="G18278" s="126">
        <f t="shared" si="304"/>
        <v>-50000</v>
      </c>
      <c r="H18278" s="705" t="s">
        <v>12047</v>
      </c>
    </row>
    <row r="18279" spans="1:8" ht="18.75" customHeight="1" x14ac:dyDescent="0.2">
      <c r="A18279" s="734">
        <v>45313</v>
      </c>
      <c r="B18279" s="63" t="s">
        <v>11897</v>
      </c>
      <c r="C18279" s="63" t="s">
        <v>11536</v>
      </c>
      <c r="D18279" s="183" t="s">
        <v>12294</v>
      </c>
      <c r="E18279" s="126">
        <v>200000</v>
      </c>
      <c r="F18279" s="126"/>
      <c r="G18279" s="126">
        <f t="shared" si="304"/>
        <v>-200000</v>
      </c>
      <c r="H18279" s="705" t="s">
        <v>12047</v>
      </c>
    </row>
    <row r="18280" spans="1:8" ht="18.75" customHeight="1" x14ac:dyDescent="0.2">
      <c r="A18280" s="734">
        <v>45314</v>
      </c>
      <c r="B18280" s="63" t="s">
        <v>11089</v>
      </c>
      <c r="C18280" s="63" t="s">
        <v>11896</v>
      </c>
      <c r="D18280" s="183" t="s">
        <v>12295</v>
      </c>
      <c r="E18280" s="126">
        <v>400000</v>
      </c>
      <c r="F18280" s="126"/>
      <c r="G18280" s="126">
        <f t="shared" si="304"/>
        <v>-400000</v>
      </c>
      <c r="H18280" s="705" t="s">
        <v>12047</v>
      </c>
    </row>
    <row r="18281" spans="1:8" ht="15" x14ac:dyDescent="0.2">
      <c r="A18281" s="734">
        <v>45314</v>
      </c>
      <c r="B18281" s="63" t="s">
        <v>11897</v>
      </c>
      <c r="C18281" s="670" t="s">
        <v>10993</v>
      </c>
      <c r="D18281" s="907" t="s">
        <v>12296</v>
      </c>
      <c r="E18281" s="672">
        <v>32500</v>
      </c>
      <c r="F18281" s="126"/>
      <c r="G18281" s="126">
        <f t="shared" si="304"/>
        <v>-32500</v>
      </c>
      <c r="H18281" s="705" t="s">
        <v>12047</v>
      </c>
    </row>
    <row r="18282" spans="1:8" ht="15" x14ac:dyDescent="0.2">
      <c r="A18282" s="734">
        <v>45314</v>
      </c>
      <c r="B18282" s="63" t="s">
        <v>10908</v>
      </c>
      <c r="C18282" s="670" t="s">
        <v>10993</v>
      </c>
      <c r="D18282" s="907" t="s">
        <v>12296</v>
      </c>
      <c r="E18282" s="672">
        <v>32500</v>
      </c>
      <c r="F18282" s="126"/>
      <c r="G18282" s="126">
        <f t="shared" si="304"/>
        <v>-32500</v>
      </c>
      <c r="H18282" s="705" t="s">
        <v>12047</v>
      </c>
    </row>
    <row r="18283" spans="1:8" ht="15" x14ac:dyDescent="0.2">
      <c r="A18283" s="734">
        <v>45314</v>
      </c>
      <c r="B18283" s="63" t="s">
        <v>12207</v>
      </c>
      <c r="C18283" s="670" t="s">
        <v>10993</v>
      </c>
      <c r="D18283" s="907" t="s">
        <v>12296</v>
      </c>
      <c r="E18283" s="672">
        <v>32500</v>
      </c>
      <c r="F18283" s="126"/>
      <c r="G18283" s="126">
        <f t="shared" si="304"/>
        <v>-32500</v>
      </c>
      <c r="H18283" s="705" t="s">
        <v>12047</v>
      </c>
    </row>
    <row r="18284" spans="1:8" ht="15" x14ac:dyDescent="0.2">
      <c r="A18284" s="734">
        <v>45314</v>
      </c>
      <c r="B18284" s="63" t="s">
        <v>11897</v>
      </c>
      <c r="C18284" s="63" t="s">
        <v>5741</v>
      </c>
      <c r="D18284" s="183" t="s">
        <v>370</v>
      </c>
      <c r="E18284" s="126">
        <v>500</v>
      </c>
      <c r="F18284" s="126"/>
      <c r="G18284" s="126">
        <f t="shared" ref="G18284:G18290" si="305">F18284-E18284</f>
        <v>-500</v>
      </c>
      <c r="H18284" s="705" t="s">
        <v>12047</v>
      </c>
    </row>
    <row r="18285" spans="1:8" ht="15" x14ac:dyDescent="0.2">
      <c r="A18285" s="734">
        <v>45314</v>
      </c>
      <c r="B18285" s="63" t="s">
        <v>11897</v>
      </c>
      <c r="C18285" s="670" t="s">
        <v>10993</v>
      </c>
      <c r="D18285" s="907" t="s">
        <v>12311</v>
      </c>
      <c r="E18285" s="672">
        <v>7200</v>
      </c>
      <c r="F18285" s="126"/>
      <c r="G18285" s="126">
        <f t="shared" si="305"/>
        <v>-7200</v>
      </c>
      <c r="H18285" s="705" t="s">
        <v>12047</v>
      </c>
    </row>
    <row r="18286" spans="1:8" ht="15" x14ac:dyDescent="0.2">
      <c r="A18286" s="734">
        <v>45314</v>
      </c>
      <c r="B18286" s="63" t="s">
        <v>10908</v>
      </c>
      <c r="C18286" s="670" t="s">
        <v>10993</v>
      </c>
      <c r="D18286" s="907" t="s">
        <v>12311</v>
      </c>
      <c r="E18286" s="672">
        <v>7200</v>
      </c>
      <c r="F18286" s="126"/>
      <c r="G18286" s="126">
        <f t="shared" si="305"/>
        <v>-7200</v>
      </c>
      <c r="H18286" s="705" t="s">
        <v>12047</v>
      </c>
    </row>
    <row r="18287" spans="1:8" ht="15" x14ac:dyDescent="0.2">
      <c r="A18287" s="734">
        <v>45314</v>
      </c>
      <c r="B18287" s="63" t="s">
        <v>12207</v>
      </c>
      <c r="C18287" s="670" t="s">
        <v>10993</v>
      </c>
      <c r="D18287" s="907" t="s">
        <v>12311</v>
      </c>
      <c r="E18287" s="672">
        <v>7200</v>
      </c>
      <c r="F18287" s="126"/>
      <c r="G18287" s="126">
        <f t="shared" si="305"/>
        <v>-7200</v>
      </c>
      <c r="H18287" s="705" t="s">
        <v>12047</v>
      </c>
    </row>
    <row r="18288" spans="1:8" ht="15" x14ac:dyDescent="0.2">
      <c r="A18288" s="734">
        <v>45314</v>
      </c>
      <c r="B18288" s="63" t="s">
        <v>11897</v>
      </c>
      <c r="C18288" s="566" t="s">
        <v>10993</v>
      </c>
      <c r="D18288" s="875" t="s">
        <v>12312</v>
      </c>
      <c r="E18288" s="567">
        <v>3000</v>
      </c>
      <c r="F18288" s="126"/>
      <c r="G18288" s="126">
        <f t="shared" si="305"/>
        <v>-3000</v>
      </c>
      <c r="H18288" s="705" t="s">
        <v>12047</v>
      </c>
    </row>
    <row r="18289" spans="1:8" ht="15" x14ac:dyDescent="0.2">
      <c r="A18289" s="734">
        <v>45314</v>
      </c>
      <c r="B18289" s="63" t="s">
        <v>10908</v>
      </c>
      <c r="C18289" s="566" t="s">
        <v>10993</v>
      </c>
      <c r="D18289" s="875" t="s">
        <v>12312</v>
      </c>
      <c r="E18289" s="567">
        <v>3000</v>
      </c>
      <c r="F18289" s="126"/>
      <c r="G18289" s="126">
        <f t="shared" si="305"/>
        <v>-3000</v>
      </c>
      <c r="H18289" s="705" t="s">
        <v>12047</v>
      </c>
    </row>
    <row r="18290" spans="1:8" ht="15" x14ac:dyDescent="0.2">
      <c r="A18290" s="734">
        <v>45314</v>
      </c>
      <c r="B18290" s="63" t="s">
        <v>12207</v>
      </c>
      <c r="C18290" s="566" t="s">
        <v>10993</v>
      </c>
      <c r="D18290" s="875" t="s">
        <v>12312</v>
      </c>
      <c r="E18290" s="567">
        <v>3000</v>
      </c>
      <c r="F18290" s="126"/>
      <c r="G18290" s="126">
        <f t="shared" si="305"/>
        <v>-3000</v>
      </c>
      <c r="H18290" s="705" t="s">
        <v>12047</v>
      </c>
    </row>
    <row r="18291" spans="1:8" ht="15" x14ac:dyDescent="0.2">
      <c r="A18291" s="734">
        <v>45314</v>
      </c>
      <c r="B18291" s="63" t="s">
        <v>10908</v>
      </c>
      <c r="C18291" s="63" t="s">
        <v>5741</v>
      </c>
      <c r="D18291" s="183" t="s">
        <v>370</v>
      </c>
      <c r="E18291" s="126">
        <v>2600</v>
      </c>
      <c r="F18291" s="126"/>
      <c r="G18291" s="126">
        <f t="shared" ref="G18291:G18293" si="306">F18291-E18291</f>
        <v>-2600</v>
      </c>
      <c r="H18291" s="705" t="s">
        <v>12047</v>
      </c>
    </row>
    <row r="18292" spans="1:8" ht="15" x14ac:dyDescent="0.2">
      <c r="A18292" s="734">
        <v>45314</v>
      </c>
      <c r="B18292" s="63" t="s">
        <v>11089</v>
      </c>
      <c r="C18292" s="670" t="s">
        <v>10993</v>
      </c>
      <c r="D18292" s="907" t="s">
        <v>12297</v>
      </c>
      <c r="E18292" s="672">
        <v>37840</v>
      </c>
      <c r="F18292" s="126"/>
      <c r="G18292" s="126">
        <f t="shared" si="306"/>
        <v>-37840</v>
      </c>
      <c r="H18292" s="705" t="s">
        <v>12047</v>
      </c>
    </row>
    <row r="18293" spans="1:8" ht="15" x14ac:dyDescent="0.2">
      <c r="A18293" s="734">
        <v>45314</v>
      </c>
      <c r="B18293" s="63" t="s">
        <v>8559</v>
      </c>
      <c r="C18293" s="670" t="s">
        <v>10993</v>
      </c>
      <c r="D18293" s="907" t="s">
        <v>12297</v>
      </c>
      <c r="E18293" s="672">
        <v>11000</v>
      </c>
      <c r="F18293" s="126"/>
      <c r="G18293" s="126">
        <f t="shared" si="306"/>
        <v>-11000</v>
      </c>
      <c r="H18293" s="705" t="s">
        <v>12047</v>
      </c>
    </row>
    <row r="18294" spans="1:8" ht="15" x14ac:dyDescent="0.2">
      <c r="A18294" s="734">
        <v>45315</v>
      </c>
      <c r="B18294" s="63" t="s">
        <v>10179</v>
      </c>
      <c r="C18294" s="63" t="s">
        <v>10993</v>
      </c>
      <c r="D18294" s="183" t="s">
        <v>12298</v>
      </c>
      <c r="E18294" s="126">
        <v>1500</v>
      </c>
      <c r="F18294" s="126"/>
      <c r="G18294" s="126">
        <f t="shared" ref="G18294:G18298" si="307">F18294-E18294</f>
        <v>-1500</v>
      </c>
      <c r="H18294" s="705" t="s">
        <v>12047</v>
      </c>
    </row>
    <row r="18295" spans="1:8" ht="15" x14ac:dyDescent="0.2">
      <c r="A18295" s="734">
        <v>45315</v>
      </c>
      <c r="B18295" s="63" t="s">
        <v>11738</v>
      </c>
      <c r="C18295" s="63" t="s">
        <v>10993</v>
      </c>
      <c r="D18295" s="183" t="s">
        <v>12299</v>
      </c>
      <c r="E18295" s="126">
        <v>1500</v>
      </c>
      <c r="F18295" s="126"/>
      <c r="G18295" s="126">
        <f t="shared" si="307"/>
        <v>-1500</v>
      </c>
      <c r="H18295" s="705" t="s">
        <v>12047</v>
      </c>
    </row>
    <row r="18296" spans="1:8" ht="15" x14ac:dyDescent="0.2">
      <c r="A18296" s="734">
        <v>45315</v>
      </c>
      <c r="B18296" s="63" t="s">
        <v>103</v>
      </c>
      <c r="C18296" s="63" t="s">
        <v>103</v>
      </c>
      <c r="D18296" s="183" t="s">
        <v>3843</v>
      </c>
      <c r="E18296" s="126">
        <v>5000</v>
      </c>
      <c r="F18296" s="126"/>
      <c r="G18296" s="126">
        <f t="shared" si="307"/>
        <v>-5000</v>
      </c>
      <c r="H18296" s="705" t="s">
        <v>12047</v>
      </c>
    </row>
    <row r="18297" spans="1:8" ht="15" x14ac:dyDescent="0.2">
      <c r="A18297" s="734">
        <v>45315</v>
      </c>
      <c r="B18297" s="63" t="s">
        <v>12300</v>
      </c>
      <c r="C18297" s="63" t="s">
        <v>12301</v>
      </c>
      <c r="D18297" s="183" t="s">
        <v>6927</v>
      </c>
      <c r="E18297" s="126">
        <v>11000</v>
      </c>
      <c r="F18297" s="126"/>
      <c r="G18297" s="126">
        <f t="shared" si="307"/>
        <v>-11000</v>
      </c>
      <c r="H18297" s="705" t="s">
        <v>12047</v>
      </c>
    </row>
    <row r="18298" spans="1:8" ht="15" x14ac:dyDescent="0.2">
      <c r="A18298" s="734">
        <v>45315</v>
      </c>
      <c r="B18298" s="63" t="s">
        <v>8876</v>
      </c>
      <c r="C18298" s="63" t="s">
        <v>12301</v>
      </c>
      <c r="D18298" s="183" t="s">
        <v>6927</v>
      </c>
      <c r="E18298" s="126">
        <v>20000</v>
      </c>
      <c r="F18298" s="126"/>
      <c r="G18298" s="126">
        <f t="shared" si="307"/>
        <v>-20000</v>
      </c>
      <c r="H18298" s="705" t="s">
        <v>12047</v>
      </c>
    </row>
    <row r="18299" spans="1:8" ht="15" x14ac:dyDescent="0.2">
      <c r="A18299" s="734">
        <v>45315</v>
      </c>
      <c r="B18299" s="63" t="s">
        <v>37</v>
      </c>
      <c r="C18299" s="63" t="s">
        <v>794</v>
      </c>
      <c r="D18299" s="183" t="s">
        <v>12302</v>
      </c>
      <c r="E18299" s="126">
        <v>3500</v>
      </c>
      <c r="F18299" s="126"/>
      <c r="G18299" s="126">
        <f t="shared" ref="G18299:G18306" si="308">F18299-E18299</f>
        <v>-3500</v>
      </c>
      <c r="H18299" s="705" t="s">
        <v>12047</v>
      </c>
    </row>
    <row r="18300" spans="1:8" ht="15" x14ac:dyDescent="0.2">
      <c r="A18300" s="734">
        <v>45315</v>
      </c>
      <c r="B18300" s="63" t="s">
        <v>37</v>
      </c>
      <c r="C18300" s="63" t="s">
        <v>286</v>
      </c>
      <c r="D18300" s="183" t="s">
        <v>370</v>
      </c>
      <c r="E18300" s="126">
        <v>700</v>
      </c>
      <c r="F18300" s="126"/>
      <c r="G18300" s="126">
        <f t="shared" si="308"/>
        <v>-700</v>
      </c>
      <c r="H18300" s="705" t="s">
        <v>12047</v>
      </c>
    </row>
    <row r="18301" spans="1:8" ht="15" x14ac:dyDescent="0.2">
      <c r="A18301" s="734">
        <v>45315</v>
      </c>
      <c r="B18301" s="63" t="s">
        <v>11635</v>
      </c>
      <c r="C18301" s="63" t="s">
        <v>11418</v>
      </c>
      <c r="D18301" s="183" t="s">
        <v>12303</v>
      </c>
      <c r="E18301" s="126">
        <v>19000</v>
      </c>
      <c r="F18301" s="126"/>
      <c r="G18301" s="126">
        <f t="shared" si="308"/>
        <v>-19000</v>
      </c>
      <c r="H18301" s="705" t="s">
        <v>12047</v>
      </c>
    </row>
    <row r="18302" spans="1:8" ht="15" x14ac:dyDescent="0.2">
      <c r="A18302" s="734">
        <v>45315</v>
      </c>
      <c r="B18302" s="63" t="s">
        <v>10232</v>
      </c>
      <c r="C18302" s="63" t="s">
        <v>7467</v>
      </c>
      <c r="D18302" s="183" t="s">
        <v>12036</v>
      </c>
      <c r="E18302" s="126">
        <v>1000000</v>
      </c>
      <c r="F18302" s="126"/>
      <c r="G18302" s="126">
        <f t="shared" si="308"/>
        <v>-1000000</v>
      </c>
      <c r="H18302" s="705" t="s">
        <v>12047</v>
      </c>
    </row>
    <row r="18303" spans="1:8" ht="15" x14ac:dyDescent="0.2">
      <c r="A18303" s="734">
        <v>45315</v>
      </c>
      <c r="B18303" s="63" t="s">
        <v>11897</v>
      </c>
      <c r="C18303" s="63" t="s">
        <v>11898</v>
      </c>
      <c r="D18303" s="183" t="s">
        <v>12305</v>
      </c>
      <c r="E18303" s="126">
        <v>500000</v>
      </c>
      <c r="F18303" s="126"/>
      <c r="G18303" s="126">
        <f t="shared" si="308"/>
        <v>-500000</v>
      </c>
      <c r="H18303" s="705" t="s">
        <v>12047</v>
      </c>
    </row>
    <row r="18304" spans="1:8" ht="15" x14ac:dyDescent="0.2">
      <c r="A18304" s="734">
        <v>45315</v>
      </c>
      <c r="B18304" s="63" t="s">
        <v>12207</v>
      </c>
      <c r="C18304" s="63" t="s">
        <v>11725</v>
      </c>
      <c r="D18304" s="183" t="s">
        <v>12305</v>
      </c>
      <c r="E18304" s="126">
        <v>150000</v>
      </c>
      <c r="F18304" s="126"/>
      <c r="G18304" s="126">
        <f t="shared" si="308"/>
        <v>-150000</v>
      </c>
      <c r="H18304" s="705" t="s">
        <v>12047</v>
      </c>
    </row>
    <row r="18305" spans="1:8" ht="15" x14ac:dyDescent="0.2">
      <c r="A18305" s="734">
        <v>45315</v>
      </c>
      <c r="B18305" s="63" t="s">
        <v>11089</v>
      </c>
      <c r="C18305" s="63" t="s">
        <v>10993</v>
      </c>
      <c r="D18305" s="183" t="s">
        <v>4966</v>
      </c>
      <c r="E18305" s="126">
        <v>10330</v>
      </c>
      <c r="F18305" s="126"/>
      <c r="G18305" s="126">
        <f t="shared" si="308"/>
        <v>-10330</v>
      </c>
      <c r="H18305" s="705" t="s">
        <v>12047</v>
      </c>
    </row>
    <row r="18306" spans="1:8" ht="15" x14ac:dyDescent="0.2">
      <c r="A18306" s="734">
        <v>45315</v>
      </c>
      <c r="B18306" s="63" t="s">
        <v>11738</v>
      </c>
      <c r="C18306" s="63" t="s">
        <v>10993</v>
      </c>
      <c r="D18306" s="183" t="s">
        <v>12307</v>
      </c>
      <c r="E18306" s="126">
        <v>125960</v>
      </c>
      <c r="F18306" s="126"/>
      <c r="G18306" s="126">
        <f t="shared" si="308"/>
        <v>-125960</v>
      </c>
      <c r="H18306" s="705" t="s">
        <v>12047</v>
      </c>
    </row>
    <row r="18307" spans="1:8" ht="15" x14ac:dyDescent="0.2">
      <c r="A18307" s="734">
        <v>45315</v>
      </c>
      <c r="B18307" s="63" t="s">
        <v>8876</v>
      </c>
      <c r="C18307" s="1099" t="s">
        <v>794</v>
      </c>
      <c r="D18307" s="1102" t="s">
        <v>12308</v>
      </c>
      <c r="E18307" s="126">
        <v>33000</v>
      </c>
      <c r="F18307" s="126"/>
      <c r="G18307" s="126">
        <f t="shared" ref="G18307:G18308" si="309">F18307-E18307</f>
        <v>-33000</v>
      </c>
      <c r="H18307" s="705" t="s">
        <v>12047</v>
      </c>
    </row>
    <row r="18308" spans="1:8" ht="15" x14ac:dyDescent="0.2">
      <c r="A18308" s="734">
        <v>45315</v>
      </c>
      <c r="B18308" s="63" t="s">
        <v>11635</v>
      </c>
      <c r="C18308" s="63" t="s">
        <v>12309</v>
      </c>
      <c r="D18308" s="183" t="s">
        <v>12310</v>
      </c>
      <c r="E18308" s="126">
        <v>50000</v>
      </c>
      <c r="F18308" s="126"/>
      <c r="G18308" s="126">
        <f t="shared" si="309"/>
        <v>-50000</v>
      </c>
      <c r="H18308" s="705" t="s">
        <v>12047</v>
      </c>
    </row>
    <row r="18309" spans="1:8" ht="15" x14ac:dyDescent="0.2">
      <c r="A18309" s="734">
        <v>45316</v>
      </c>
      <c r="B18309" s="63" t="s">
        <v>11089</v>
      </c>
      <c r="C18309" s="63" t="s">
        <v>5741</v>
      </c>
      <c r="D18309" s="183" t="s">
        <v>12319</v>
      </c>
      <c r="E18309" s="126">
        <v>500</v>
      </c>
      <c r="F18309" s="126"/>
      <c r="G18309" s="126">
        <f t="shared" ref="G18309:G18326" si="310">F18309-E18309</f>
        <v>-500</v>
      </c>
      <c r="H18309" s="705" t="s">
        <v>12047</v>
      </c>
    </row>
    <row r="18310" spans="1:8" ht="15" x14ac:dyDescent="0.2">
      <c r="A18310" s="734">
        <v>45316</v>
      </c>
      <c r="B18310" s="63" t="s">
        <v>103</v>
      </c>
      <c r="C18310" s="63" t="s">
        <v>103</v>
      </c>
      <c r="D18310" s="183" t="s">
        <v>3843</v>
      </c>
      <c r="E18310" s="126">
        <v>1500</v>
      </c>
      <c r="F18310" s="126"/>
      <c r="G18310" s="126">
        <f t="shared" si="310"/>
        <v>-1500</v>
      </c>
      <c r="H18310" s="705" t="s">
        <v>12047</v>
      </c>
    </row>
    <row r="18311" spans="1:8" ht="15" x14ac:dyDescent="0.2">
      <c r="A18311" s="734">
        <v>45316</v>
      </c>
      <c r="B18311" s="63" t="s">
        <v>10363</v>
      </c>
      <c r="C18311" s="63" t="s">
        <v>670</v>
      </c>
      <c r="D18311" s="183" t="s">
        <v>2711</v>
      </c>
      <c r="E18311" s="126">
        <v>54400</v>
      </c>
      <c r="F18311" s="126"/>
      <c r="G18311" s="126">
        <f t="shared" si="310"/>
        <v>-54400</v>
      </c>
      <c r="H18311" s="705" t="s">
        <v>12047</v>
      </c>
    </row>
    <row r="18312" spans="1:8" ht="15" x14ac:dyDescent="0.2">
      <c r="A18312" s="734">
        <v>45316</v>
      </c>
      <c r="B18312" s="63" t="s">
        <v>11897</v>
      </c>
      <c r="C18312" s="63" t="s">
        <v>6847</v>
      </c>
      <c r="D18312" s="183" t="s">
        <v>12036</v>
      </c>
      <c r="E18312" s="126">
        <v>500000</v>
      </c>
      <c r="F18312" s="126"/>
      <c r="G18312" s="126">
        <f t="shared" si="310"/>
        <v>-500000</v>
      </c>
      <c r="H18312" s="705" t="s">
        <v>12047</v>
      </c>
    </row>
    <row r="18313" spans="1:8" ht="24" x14ac:dyDescent="0.2">
      <c r="A18313" s="734">
        <v>45316</v>
      </c>
      <c r="B18313" s="63" t="s">
        <v>11897</v>
      </c>
      <c r="C18313" s="63" t="s">
        <v>12321</v>
      </c>
      <c r="D18313" s="183" t="s">
        <v>12322</v>
      </c>
      <c r="E18313" s="126">
        <v>1010000</v>
      </c>
      <c r="F18313" s="126"/>
      <c r="G18313" s="126">
        <f t="shared" si="310"/>
        <v>-1010000</v>
      </c>
      <c r="H18313" s="705" t="s">
        <v>12047</v>
      </c>
    </row>
    <row r="18314" spans="1:8" ht="15" x14ac:dyDescent="0.2">
      <c r="A18314" s="734">
        <v>45316</v>
      </c>
      <c r="B18314" s="63" t="s">
        <v>11897</v>
      </c>
      <c r="C18314" s="63" t="s">
        <v>8394</v>
      </c>
      <c r="D18314" s="183" t="s">
        <v>12320</v>
      </c>
      <c r="E18314" s="126">
        <v>1000000</v>
      </c>
      <c r="F18314" s="126"/>
      <c r="G18314" s="126">
        <f t="shared" si="310"/>
        <v>-1000000</v>
      </c>
      <c r="H18314" s="705" t="s">
        <v>12047</v>
      </c>
    </row>
    <row r="18315" spans="1:8" ht="15" x14ac:dyDescent="0.2">
      <c r="A18315" s="734">
        <v>45316</v>
      </c>
      <c r="B18315" s="736"/>
      <c r="C18315" s="63"/>
      <c r="D18315" s="183" t="s">
        <v>12324</v>
      </c>
      <c r="E18315" s="126">
        <v>480000</v>
      </c>
      <c r="F18315" s="126"/>
      <c r="G18315" s="126">
        <f t="shared" ref="G18315:G18316" si="311">F18315-E18315</f>
        <v>-480000</v>
      </c>
      <c r="H18315" s="705" t="s">
        <v>12047</v>
      </c>
    </row>
    <row r="18316" spans="1:8" ht="15" x14ac:dyDescent="0.2">
      <c r="A18316" s="734">
        <v>45316</v>
      </c>
      <c r="B18316" s="736"/>
      <c r="C18316" s="63"/>
      <c r="D18316" s="183" t="s">
        <v>12324</v>
      </c>
      <c r="E18316" s="126">
        <v>370000</v>
      </c>
      <c r="F18316" s="126"/>
      <c r="G18316" s="126">
        <f t="shared" si="311"/>
        <v>-370000</v>
      </c>
      <c r="H18316" s="705" t="s">
        <v>12047</v>
      </c>
    </row>
    <row r="18317" spans="1:8" ht="15" x14ac:dyDescent="0.2">
      <c r="A18317" s="734">
        <v>45316</v>
      </c>
      <c r="B18317" s="63" t="s">
        <v>11897</v>
      </c>
      <c r="C18317" s="63" t="s">
        <v>11291</v>
      </c>
      <c r="D18317" s="183" t="s">
        <v>12323</v>
      </c>
      <c r="E18317" s="126">
        <v>200000</v>
      </c>
      <c r="F18317" s="126"/>
      <c r="G18317" s="126">
        <f t="shared" si="310"/>
        <v>-200000</v>
      </c>
      <c r="H18317" s="705" t="s">
        <v>12047</v>
      </c>
    </row>
    <row r="18318" spans="1:8" ht="15" x14ac:dyDescent="0.2">
      <c r="A18318" s="734">
        <v>45316</v>
      </c>
      <c r="B18318" s="63" t="s">
        <v>25</v>
      </c>
      <c r="C18318" s="63" t="s">
        <v>8150</v>
      </c>
      <c r="D18318" s="183" t="s">
        <v>6337</v>
      </c>
      <c r="E18318" s="126">
        <v>42810</v>
      </c>
      <c r="F18318" s="126"/>
      <c r="G18318" s="126">
        <f t="shared" ref="G18318:G18323" si="312">F18318-E18318</f>
        <v>-42810</v>
      </c>
      <c r="H18318" s="705" t="s">
        <v>12047</v>
      </c>
    </row>
    <row r="18319" spans="1:8" ht="15" x14ac:dyDescent="0.2">
      <c r="A18319" s="734">
        <v>45316</v>
      </c>
      <c r="B18319" s="63" t="s">
        <v>103</v>
      </c>
      <c r="C18319" s="63" t="s">
        <v>8150</v>
      </c>
      <c r="D18319" s="183" t="s">
        <v>6337</v>
      </c>
      <c r="E18319" s="126">
        <v>18848</v>
      </c>
      <c r="F18319" s="126"/>
      <c r="G18319" s="126">
        <f t="shared" si="312"/>
        <v>-18848</v>
      </c>
      <c r="H18319" s="705" t="s">
        <v>12047</v>
      </c>
    </row>
    <row r="18320" spans="1:8" ht="15" x14ac:dyDescent="0.2">
      <c r="A18320" s="734">
        <v>45316</v>
      </c>
      <c r="B18320" s="63" t="s">
        <v>103</v>
      </c>
      <c r="C18320" s="63" t="s">
        <v>8150</v>
      </c>
      <c r="D18320" s="183" t="s">
        <v>6310</v>
      </c>
      <c r="E18320" s="126">
        <v>670</v>
      </c>
      <c r="F18320" s="126"/>
      <c r="G18320" s="126">
        <f t="shared" si="312"/>
        <v>-670</v>
      </c>
      <c r="H18320" s="705" t="s">
        <v>12047</v>
      </c>
    </row>
    <row r="18321" spans="1:8" ht="15" x14ac:dyDescent="0.2">
      <c r="A18321" s="734">
        <v>45316</v>
      </c>
      <c r="B18321" s="63" t="s">
        <v>12630</v>
      </c>
      <c r="C18321" s="63" t="s">
        <v>5741</v>
      </c>
      <c r="D18321" s="183" t="s">
        <v>370</v>
      </c>
      <c r="E18321" s="126">
        <v>1000</v>
      </c>
      <c r="F18321" s="126"/>
      <c r="G18321" s="126">
        <f t="shared" si="312"/>
        <v>-1000</v>
      </c>
      <c r="H18321" s="705" t="s">
        <v>12047</v>
      </c>
    </row>
    <row r="18322" spans="1:8" ht="15" x14ac:dyDescent="0.2">
      <c r="A18322" s="734">
        <v>45316</v>
      </c>
      <c r="B18322" s="63" t="s">
        <v>12207</v>
      </c>
      <c r="C18322" s="63" t="s">
        <v>5410</v>
      </c>
      <c r="D18322" s="183" t="s">
        <v>370</v>
      </c>
      <c r="E18322" s="126">
        <v>5000</v>
      </c>
      <c r="F18322" s="126"/>
      <c r="G18322" s="126">
        <f t="shared" si="312"/>
        <v>-5000</v>
      </c>
      <c r="H18322" s="705" t="s">
        <v>12047</v>
      </c>
    </row>
    <row r="18323" spans="1:8" ht="15" x14ac:dyDescent="0.2">
      <c r="A18323" s="734">
        <v>45316</v>
      </c>
      <c r="B18323" s="63" t="s">
        <v>103</v>
      </c>
      <c r="C18323" s="63" t="s">
        <v>103</v>
      </c>
      <c r="D18323" s="183" t="s">
        <v>3843</v>
      </c>
      <c r="E18323" s="126">
        <v>2000</v>
      </c>
      <c r="F18323" s="126"/>
      <c r="G18323" s="126">
        <f t="shared" si="312"/>
        <v>-2000</v>
      </c>
      <c r="H18323" s="705" t="s">
        <v>12047</v>
      </c>
    </row>
    <row r="18324" spans="1:8" ht="15" x14ac:dyDescent="0.2">
      <c r="A18324" s="734">
        <v>45316</v>
      </c>
      <c r="B18324" s="63" t="s">
        <v>8559</v>
      </c>
      <c r="C18324" s="63" t="s">
        <v>10993</v>
      </c>
      <c r="D18324" s="183" t="s">
        <v>12325</v>
      </c>
      <c r="E18324" s="126">
        <v>51921</v>
      </c>
      <c r="F18324" s="126"/>
      <c r="G18324" s="126">
        <f t="shared" si="310"/>
        <v>-51921</v>
      </c>
      <c r="H18324" s="705" t="s">
        <v>12047</v>
      </c>
    </row>
    <row r="18325" spans="1:8" ht="15" x14ac:dyDescent="0.2">
      <c r="A18325" s="734">
        <v>45316</v>
      </c>
      <c r="B18325" s="63" t="s">
        <v>8559</v>
      </c>
      <c r="C18325" s="63" t="s">
        <v>10993</v>
      </c>
      <c r="D18325" s="183" t="s">
        <v>12325</v>
      </c>
      <c r="E18325" s="126">
        <v>131538</v>
      </c>
      <c r="F18325" s="126"/>
      <c r="G18325" s="126">
        <f t="shared" si="310"/>
        <v>-131538</v>
      </c>
      <c r="H18325" s="705" t="s">
        <v>12047</v>
      </c>
    </row>
    <row r="18326" spans="1:8" ht="15" x14ac:dyDescent="0.2">
      <c r="A18326" s="734">
        <v>45316</v>
      </c>
      <c r="B18326" s="63" t="s">
        <v>103</v>
      </c>
      <c r="C18326" s="63" t="s">
        <v>103</v>
      </c>
      <c r="D18326" s="183" t="s">
        <v>12326</v>
      </c>
      <c r="E18326" s="126">
        <v>11800</v>
      </c>
      <c r="F18326" s="126"/>
      <c r="G18326" s="126">
        <f t="shared" si="310"/>
        <v>-11800</v>
      </c>
      <c r="H18326" s="705" t="s">
        <v>12047</v>
      </c>
    </row>
    <row r="18327" spans="1:8" ht="15" x14ac:dyDescent="0.2">
      <c r="A18327" s="734">
        <v>45317</v>
      </c>
      <c r="B18327" s="63" t="s">
        <v>11897</v>
      </c>
      <c r="C18327" s="63" t="s">
        <v>12327</v>
      </c>
      <c r="D18327" s="183" t="s">
        <v>12328</v>
      </c>
      <c r="E18327" s="126">
        <v>72000</v>
      </c>
      <c r="F18327" s="126"/>
      <c r="G18327" s="126">
        <f t="shared" ref="G18327:G18332" si="313">F18327-E18327</f>
        <v>-72000</v>
      </c>
      <c r="H18327" s="705" t="s">
        <v>12047</v>
      </c>
    </row>
    <row r="18328" spans="1:8" ht="15" x14ac:dyDescent="0.2">
      <c r="A18328" s="734">
        <v>45317</v>
      </c>
      <c r="B18328" s="63" t="s">
        <v>103</v>
      </c>
      <c r="C18328" s="63" t="s">
        <v>103</v>
      </c>
      <c r="D18328" s="183" t="s">
        <v>3843</v>
      </c>
      <c r="E18328" s="126">
        <v>3000</v>
      </c>
      <c r="F18328" s="126"/>
      <c r="G18328" s="126">
        <f t="shared" si="313"/>
        <v>-3000</v>
      </c>
      <c r="H18328" s="705" t="s">
        <v>12047</v>
      </c>
    </row>
    <row r="18329" spans="1:8" ht="15" x14ac:dyDescent="0.2">
      <c r="A18329" s="734">
        <v>45317</v>
      </c>
      <c r="B18329" s="63" t="s">
        <v>11089</v>
      </c>
      <c r="C18329" s="63" t="s">
        <v>10993</v>
      </c>
      <c r="D18329" s="183" t="s">
        <v>12329</v>
      </c>
      <c r="E18329" s="126">
        <v>11180</v>
      </c>
      <c r="F18329" s="126"/>
      <c r="G18329" s="126">
        <f t="shared" si="313"/>
        <v>-11180</v>
      </c>
      <c r="H18329" s="705" t="s">
        <v>12047</v>
      </c>
    </row>
    <row r="18330" spans="1:8" ht="15" x14ac:dyDescent="0.2">
      <c r="A18330" s="734">
        <v>45317</v>
      </c>
      <c r="B18330" s="63" t="s">
        <v>11897</v>
      </c>
      <c r="C18330" s="63" t="s">
        <v>286</v>
      </c>
      <c r="D18330" s="183" t="s">
        <v>3150</v>
      </c>
      <c r="E18330" s="126">
        <v>400</v>
      </c>
      <c r="F18330" s="126"/>
      <c r="G18330" s="126">
        <f t="shared" si="313"/>
        <v>-400</v>
      </c>
      <c r="H18330" s="705" t="s">
        <v>12047</v>
      </c>
    </row>
    <row r="18331" spans="1:8" ht="15" x14ac:dyDescent="0.2">
      <c r="A18331" s="734">
        <v>45317</v>
      </c>
      <c r="B18331" s="63" t="s">
        <v>12207</v>
      </c>
      <c r="C18331" s="63" t="s">
        <v>5741</v>
      </c>
      <c r="D18331" s="183" t="s">
        <v>370</v>
      </c>
      <c r="E18331" s="126">
        <v>800</v>
      </c>
      <c r="F18331" s="126"/>
      <c r="G18331" s="126">
        <f t="shared" si="313"/>
        <v>-800</v>
      </c>
      <c r="H18331" s="705" t="s">
        <v>12047</v>
      </c>
    </row>
    <row r="18332" spans="1:8" ht="15" x14ac:dyDescent="0.2">
      <c r="A18332" s="734">
        <v>45317</v>
      </c>
      <c r="B18332" s="63" t="s">
        <v>10908</v>
      </c>
      <c r="C18332" s="63" t="s">
        <v>5741</v>
      </c>
      <c r="D18332" s="183" t="s">
        <v>370</v>
      </c>
      <c r="E18332" s="126">
        <v>800</v>
      </c>
      <c r="F18332" s="126"/>
      <c r="G18332" s="126">
        <f t="shared" si="313"/>
        <v>-800</v>
      </c>
      <c r="H18332" s="705" t="s">
        <v>12047</v>
      </c>
    </row>
    <row r="18333" spans="1:8" ht="15" x14ac:dyDescent="0.2">
      <c r="A18333" s="734">
        <v>45317</v>
      </c>
      <c r="B18333" s="63" t="s">
        <v>12630</v>
      </c>
      <c r="C18333" s="63" t="s">
        <v>10993</v>
      </c>
      <c r="D18333" s="183" t="s">
        <v>12331</v>
      </c>
      <c r="E18333" s="126">
        <v>4250</v>
      </c>
      <c r="F18333" s="126"/>
      <c r="G18333" s="126">
        <f t="shared" ref="G18333:G18335" si="314">F18333-E18333</f>
        <v>-4250</v>
      </c>
      <c r="H18333" s="705" t="s">
        <v>12047</v>
      </c>
    </row>
    <row r="18334" spans="1:8" ht="15" x14ac:dyDescent="0.2">
      <c r="A18334" s="734">
        <v>45317</v>
      </c>
      <c r="B18334" s="63" t="s">
        <v>11728</v>
      </c>
      <c r="C18334" s="63" t="s">
        <v>10993</v>
      </c>
      <c r="D18334" s="183" t="s">
        <v>12332</v>
      </c>
      <c r="E18334" s="126">
        <v>25000</v>
      </c>
      <c r="F18334" s="126"/>
      <c r="G18334" s="126">
        <f t="shared" si="314"/>
        <v>-25000</v>
      </c>
      <c r="H18334" s="705" t="s">
        <v>12047</v>
      </c>
    </row>
    <row r="18335" spans="1:8" ht="15" x14ac:dyDescent="0.2">
      <c r="A18335" s="734">
        <v>45317</v>
      </c>
      <c r="B18335" s="63" t="s">
        <v>10232</v>
      </c>
      <c r="C18335" s="63" t="s">
        <v>12333</v>
      </c>
      <c r="D18335" s="183" t="s">
        <v>12334</v>
      </c>
      <c r="E18335" s="126">
        <v>5500</v>
      </c>
      <c r="F18335" s="126"/>
      <c r="G18335" s="126">
        <f t="shared" si="314"/>
        <v>-5500</v>
      </c>
      <c r="H18335" s="705" t="s">
        <v>12047</v>
      </c>
    </row>
    <row r="18336" spans="1:8" ht="15" x14ac:dyDescent="0.2">
      <c r="A18336" s="734">
        <v>45317</v>
      </c>
      <c r="B18336" s="63" t="s">
        <v>12207</v>
      </c>
      <c r="C18336" s="63" t="s">
        <v>10993</v>
      </c>
      <c r="D18336" s="183" t="s">
        <v>12335</v>
      </c>
      <c r="E18336" s="126">
        <v>61000</v>
      </c>
      <c r="F18336" s="126"/>
      <c r="G18336" s="126">
        <f t="shared" ref="G18336:G18340" si="315">F18336-E18336</f>
        <v>-61000</v>
      </c>
      <c r="H18336" s="705" t="s">
        <v>12047</v>
      </c>
    </row>
    <row r="18337" spans="1:8" ht="15" x14ac:dyDescent="0.2">
      <c r="A18337" s="734">
        <v>45317</v>
      </c>
      <c r="B18337" s="63" t="s">
        <v>11089</v>
      </c>
      <c r="C18337" s="63" t="s">
        <v>10993</v>
      </c>
      <c r="D18337" s="183" t="s">
        <v>6641</v>
      </c>
      <c r="E18337" s="126">
        <v>5500</v>
      </c>
      <c r="F18337" s="126"/>
      <c r="G18337" s="126">
        <f t="shared" si="315"/>
        <v>-5500</v>
      </c>
      <c r="H18337" s="705" t="s">
        <v>12047</v>
      </c>
    </row>
    <row r="18338" spans="1:8" ht="15" x14ac:dyDescent="0.2">
      <c r="A18338" s="734">
        <v>45317</v>
      </c>
      <c r="B18338" s="63" t="s">
        <v>10908</v>
      </c>
      <c r="C18338" s="63" t="s">
        <v>10993</v>
      </c>
      <c r="D18338" s="183" t="s">
        <v>12336</v>
      </c>
      <c r="E18338" s="126">
        <v>10000</v>
      </c>
      <c r="F18338" s="126"/>
      <c r="G18338" s="126">
        <f t="shared" si="315"/>
        <v>-10000</v>
      </c>
      <c r="H18338" s="705" t="s">
        <v>12047</v>
      </c>
    </row>
    <row r="18339" spans="1:8" ht="15" x14ac:dyDescent="0.2">
      <c r="A18339" s="734">
        <v>45317</v>
      </c>
      <c r="B18339" s="63" t="s">
        <v>10908</v>
      </c>
      <c r="C18339" s="63" t="s">
        <v>11110</v>
      </c>
      <c r="D18339" s="183" t="s">
        <v>12337</v>
      </c>
      <c r="E18339" s="126">
        <v>500000</v>
      </c>
      <c r="F18339" s="126"/>
      <c r="G18339" s="126">
        <f t="shared" si="315"/>
        <v>-500000</v>
      </c>
      <c r="H18339" s="705" t="s">
        <v>12047</v>
      </c>
    </row>
    <row r="18340" spans="1:8" ht="24" x14ac:dyDescent="0.2">
      <c r="A18340" s="734">
        <v>45317</v>
      </c>
      <c r="B18340" s="63" t="s">
        <v>11635</v>
      </c>
      <c r="C18340" s="63" t="s">
        <v>8091</v>
      </c>
      <c r="D18340" s="183" t="s">
        <v>12339</v>
      </c>
      <c r="E18340" s="126">
        <v>500000</v>
      </c>
      <c r="F18340" s="126"/>
      <c r="G18340" s="126">
        <f t="shared" si="315"/>
        <v>-500000</v>
      </c>
      <c r="H18340" s="705" t="s">
        <v>12047</v>
      </c>
    </row>
    <row r="18341" spans="1:8" ht="15" x14ac:dyDescent="0.2">
      <c r="A18341" s="734">
        <v>45317</v>
      </c>
      <c r="B18341" s="63" t="s">
        <v>11089</v>
      </c>
      <c r="C18341" s="63" t="s">
        <v>10993</v>
      </c>
      <c r="D18341" s="183" t="s">
        <v>12329</v>
      </c>
      <c r="E18341" s="126">
        <v>11180</v>
      </c>
      <c r="F18341" s="126"/>
      <c r="G18341" s="126">
        <f t="shared" ref="G18341:G18345" si="316">F18341-E18341</f>
        <v>-11180</v>
      </c>
      <c r="H18341" s="705" t="s">
        <v>12047</v>
      </c>
    </row>
    <row r="18342" spans="1:8" ht="15" x14ac:dyDescent="0.2">
      <c r="A18342" s="734">
        <v>45318</v>
      </c>
      <c r="B18342" s="63" t="s">
        <v>11089</v>
      </c>
      <c r="C18342" s="63" t="s">
        <v>5741</v>
      </c>
      <c r="D18342" s="183" t="s">
        <v>12342</v>
      </c>
      <c r="E18342" s="126">
        <v>3500</v>
      </c>
      <c r="F18342" s="126"/>
      <c r="G18342" s="126">
        <f t="shared" si="316"/>
        <v>-3500</v>
      </c>
      <c r="H18342" s="705" t="s">
        <v>12047</v>
      </c>
    </row>
    <row r="18343" spans="1:8" ht="15" x14ac:dyDescent="0.2">
      <c r="A18343" s="734">
        <v>45318</v>
      </c>
      <c r="B18343" s="63" t="s">
        <v>8559</v>
      </c>
      <c r="C18343" s="63" t="s">
        <v>11418</v>
      </c>
      <c r="D18343" s="183" t="s">
        <v>12343</v>
      </c>
      <c r="E18343" s="126">
        <v>3370</v>
      </c>
      <c r="F18343" s="126"/>
      <c r="G18343" s="126">
        <f t="shared" si="316"/>
        <v>-3370</v>
      </c>
      <c r="H18343" s="705" t="s">
        <v>12047</v>
      </c>
    </row>
    <row r="18344" spans="1:8" ht="15" x14ac:dyDescent="0.2">
      <c r="A18344" s="734">
        <v>45318</v>
      </c>
      <c r="B18344" s="63" t="s">
        <v>103</v>
      </c>
      <c r="C18344" s="63" t="s">
        <v>2996</v>
      </c>
      <c r="D18344" s="183" t="s">
        <v>370</v>
      </c>
      <c r="E18344" s="126">
        <v>5330</v>
      </c>
      <c r="F18344" s="126"/>
      <c r="G18344" s="126">
        <f t="shared" si="316"/>
        <v>-5330</v>
      </c>
      <c r="H18344" s="705" t="s">
        <v>12047</v>
      </c>
    </row>
    <row r="18345" spans="1:8" ht="15" x14ac:dyDescent="0.2">
      <c r="A18345" s="734">
        <v>45318</v>
      </c>
      <c r="B18345" s="63" t="s">
        <v>103</v>
      </c>
      <c r="C18345" s="63" t="s">
        <v>103</v>
      </c>
      <c r="D18345" s="183" t="s">
        <v>3843</v>
      </c>
      <c r="E18345" s="126">
        <v>3000</v>
      </c>
      <c r="F18345" s="126"/>
      <c r="G18345" s="126">
        <f t="shared" si="316"/>
        <v>-3000</v>
      </c>
      <c r="H18345" s="705" t="s">
        <v>12047</v>
      </c>
    </row>
    <row r="18346" spans="1:8" ht="15" x14ac:dyDescent="0.2">
      <c r="A18346" s="734">
        <v>45318</v>
      </c>
      <c r="B18346" s="63" t="s">
        <v>11897</v>
      </c>
      <c r="C18346" s="63" t="s">
        <v>5741</v>
      </c>
      <c r="D18346" s="183" t="s">
        <v>12345</v>
      </c>
      <c r="E18346" s="126">
        <v>3500</v>
      </c>
      <c r="F18346" s="126"/>
      <c r="G18346" s="126">
        <f t="shared" ref="G18346:G18354" si="317">F18346-E18346</f>
        <v>-3500</v>
      </c>
      <c r="H18346" s="705" t="s">
        <v>12047</v>
      </c>
    </row>
    <row r="18347" spans="1:8" ht="15" x14ac:dyDescent="0.2">
      <c r="A18347" s="734">
        <v>45318</v>
      </c>
      <c r="B18347" s="63" t="s">
        <v>11089</v>
      </c>
      <c r="C18347" s="63" t="s">
        <v>10993</v>
      </c>
      <c r="D18347" s="183" t="s">
        <v>12346</v>
      </c>
      <c r="E18347" s="126">
        <v>2340</v>
      </c>
      <c r="F18347" s="126"/>
      <c r="G18347" s="126">
        <f t="shared" si="317"/>
        <v>-2340</v>
      </c>
      <c r="H18347" s="705" t="s">
        <v>12047</v>
      </c>
    </row>
    <row r="18348" spans="1:8" ht="15" x14ac:dyDescent="0.2">
      <c r="A18348" s="734">
        <v>45318</v>
      </c>
      <c r="B18348" s="63" t="s">
        <v>11093</v>
      </c>
      <c r="C18348" s="63" t="s">
        <v>5741</v>
      </c>
      <c r="D18348" s="183" t="s">
        <v>10337</v>
      </c>
      <c r="E18348" s="126">
        <v>250</v>
      </c>
      <c r="F18348" s="126"/>
      <c r="G18348" s="126">
        <f t="shared" si="317"/>
        <v>-250</v>
      </c>
      <c r="H18348" s="705" t="s">
        <v>12047</v>
      </c>
    </row>
    <row r="18349" spans="1:8" ht="15" x14ac:dyDescent="0.2">
      <c r="A18349" s="734">
        <v>45318</v>
      </c>
      <c r="B18349" s="63" t="s">
        <v>10908</v>
      </c>
      <c r="C18349" s="63" t="s">
        <v>11386</v>
      </c>
      <c r="D18349" s="183" t="s">
        <v>12347</v>
      </c>
      <c r="E18349" s="126">
        <v>50000</v>
      </c>
      <c r="F18349" s="126"/>
      <c r="G18349" s="126">
        <f t="shared" si="317"/>
        <v>-50000</v>
      </c>
      <c r="H18349" s="705" t="s">
        <v>12047</v>
      </c>
    </row>
    <row r="18350" spans="1:8" ht="15" x14ac:dyDescent="0.2">
      <c r="A18350" s="734">
        <v>45318</v>
      </c>
      <c r="B18350" s="63" t="s">
        <v>12207</v>
      </c>
      <c r="C18350" s="63" t="s">
        <v>7906</v>
      </c>
      <c r="D18350" s="183" t="s">
        <v>12348</v>
      </c>
      <c r="E18350" s="126">
        <v>48000</v>
      </c>
      <c r="F18350" s="126"/>
      <c r="G18350" s="126">
        <f t="shared" si="317"/>
        <v>-48000</v>
      </c>
      <c r="H18350" s="705" t="s">
        <v>12047</v>
      </c>
    </row>
    <row r="18351" spans="1:8" ht="15" x14ac:dyDescent="0.2">
      <c r="A18351" s="734">
        <v>45320</v>
      </c>
      <c r="B18351" s="63" t="s">
        <v>12630</v>
      </c>
      <c r="C18351" s="63" t="s">
        <v>10993</v>
      </c>
      <c r="D18351" s="183" t="s">
        <v>12331</v>
      </c>
      <c r="E18351" s="126">
        <v>5000</v>
      </c>
      <c r="F18351" s="126"/>
      <c r="G18351" s="126">
        <f t="shared" si="317"/>
        <v>-5000</v>
      </c>
      <c r="H18351" s="705" t="s">
        <v>12047</v>
      </c>
    </row>
    <row r="18352" spans="1:8" ht="15" x14ac:dyDescent="0.2">
      <c r="A18352" s="734">
        <v>45320</v>
      </c>
      <c r="B18352" s="63" t="s">
        <v>103</v>
      </c>
      <c r="C18352" s="63" t="s">
        <v>372</v>
      </c>
      <c r="D18352" s="183" t="s">
        <v>2108</v>
      </c>
      <c r="E18352" s="126">
        <v>1000</v>
      </c>
      <c r="F18352" s="126"/>
      <c r="G18352" s="126">
        <f t="shared" si="317"/>
        <v>-1000</v>
      </c>
      <c r="H18352" s="705" t="s">
        <v>12047</v>
      </c>
    </row>
    <row r="18353" spans="1:8" ht="15" x14ac:dyDescent="0.2">
      <c r="A18353" s="734">
        <v>45320</v>
      </c>
      <c r="B18353" s="63" t="s">
        <v>103</v>
      </c>
      <c r="C18353" s="63" t="s">
        <v>103</v>
      </c>
      <c r="D18353" s="183" t="s">
        <v>3843</v>
      </c>
      <c r="E18353" s="126">
        <v>3000</v>
      </c>
      <c r="F18353" s="126"/>
      <c r="G18353" s="126">
        <f t="shared" si="317"/>
        <v>-3000</v>
      </c>
      <c r="H18353" s="705" t="s">
        <v>12047</v>
      </c>
    </row>
    <row r="18354" spans="1:8" ht="15" x14ac:dyDescent="0.2">
      <c r="A18354" s="734">
        <v>45320</v>
      </c>
      <c r="B18354" s="63" t="s">
        <v>25</v>
      </c>
      <c r="C18354" s="63" t="s">
        <v>4065</v>
      </c>
      <c r="D18354" s="183" t="s">
        <v>2108</v>
      </c>
      <c r="E18354" s="126">
        <v>1500</v>
      </c>
      <c r="F18354" s="126"/>
      <c r="G18354" s="126">
        <f t="shared" si="317"/>
        <v>-1500</v>
      </c>
      <c r="H18354" s="705" t="s">
        <v>12047</v>
      </c>
    </row>
    <row r="18355" spans="1:8" ht="15" x14ac:dyDescent="0.2">
      <c r="A18355" s="734">
        <v>45320</v>
      </c>
      <c r="B18355" s="63" t="s">
        <v>11089</v>
      </c>
      <c r="C18355" s="670" t="s">
        <v>10993</v>
      </c>
      <c r="D18355" s="907" t="s">
        <v>12349</v>
      </c>
      <c r="E18355" s="672">
        <v>36000</v>
      </c>
      <c r="F18355" s="126"/>
      <c r="G18355" s="126">
        <f t="shared" ref="G18355:G18361" si="318">F18355-E18355</f>
        <v>-36000</v>
      </c>
      <c r="H18355" s="705" t="s">
        <v>12047</v>
      </c>
    </row>
    <row r="18356" spans="1:8" ht="15" x14ac:dyDescent="0.2">
      <c r="A18356" s="734">
        <v>45320</v>
      </c>
      <c r="B18356" s="63" t="s">
        <v>8876</v>
      </c>
      <c r="C18356" s="670" t="s">
        <v>10993</v>
      </c>
      <c r="D18356" s="907" t="s">
        <v>12349</v>
      </c>
      <c r="E18356" s="672">
        <v>8000</v>
      </c>
      <c r="F18356" s="126"/>
      <c r="G18356" s="126">
        <f t="shared" si="318"/>
        <v>-8000</v>
      </c>
      <c r="H18356" s="705" t="s">
        <v>12047</v>
      </c>
    </row>
    <row r="18357" spans="1:8" ht="15" x14ac:dyDescent="0.2">
      <c r="A18357" s="734">
        <v>45320</v>
      </c>
      <c r="B18357" s="63" t="s">
        <v>11738</v>
      </c>
      <c r="C18357" s="670" t="s">
        <v>10993</v>
      </c>
      <c r="D18357" s="907" t="s">
        <v>12349</v>
      </c>
      <c r="E18357" s="672">
        <v>8000</v>
      </c>
      <c r="F18357" s="126"/>
      <c r="G18357" s="126">
        <f t="shared" si="318"/>
        <v>-8000</v>
      </c>
      <c r="H18357" s="705" t="s">
        <v>12047</v>
      </c>
    </row>
    <row r="18358" spans="1:8" ht="15" x14ac:dyDescent="0.2">
      <c r="A18358" s="734">
        <v>45320</v>
      </c>
      <c r="B18358" s="63" t="s">
        <v>6505</v>
      </c>
      <c r="C18358" s="670" t="s">
        <v>10993</v>
      </c>
      <c r="D18358" s="907" t="s">
        <v>12349</v>
      </c>
      <c r="E18358" s="672">
        <v>3600</v>
      </c>
      <c r="F18358" s="126"/>
      <c r="G18358" s="126">
        <f t="shared" si="318"/>
        <v>-3600</v>
      </c>
      <c r="H18358" s="705" t="s">
        <v>12047</v>
      </c>
    </row>
    <row r="18359" spans="1:8" ht="15" x14ac:dyDescent="0.2">
      <c r="A18359" s="734">
        <v>45320</v>
      </c>
      <c r="B18359" s="63" t="s">
        <v>10908</v>
      </c>
      <c r="C18359" s="63" t="s">
        <v>10993</v>
      </c>
      <c r="D18359" s="183" t="s">
        <v>12350</v>
      </c>
      <c r="E18359" s="126">
        <v>5000</v>
      </c>
      <c r="F18359" s="126"/>
      <c r="G18359" s="126">
        <f t="shared" si="318"/>
        <v>-5000</v>
      </c>
      <c r="H18359" s="705" t="s">
        <v>12047</v>
      </c>
    </row>
    <row r="18360" spans="1:8" ht="15" x14ac:dyDescent="0.2">
      <c r="A18360" s="734">
        <v>45320</v>
      </c>
      <c r="B18360" s="63" t="s">
        <v>10908</v>
      </c>
      <c r="C18360" s="63" t="s">
        <v>286</v>
      </c>
      <c r="D18360" s="183" t="s">
        <v>12351</v>
      </c>
      <c r="E18360" s="126">
        <v>20000</v>
      </c>
      <c r="F18360" s="126"/>
      <c r="G18360" s="126">
        <f t="shared" si="318"/>
        <v>-20000</v>
      </c>
      <c r="H18360" s="705" t="s">
        <v>12047</v>
      </c>
    </row>
    <row r="18361" spans="1:8" ht="15" x14ac:dyDescent="0.2">
      <c r="A18361" s="734">
        <v>45320</v>
      </c>
      <c r="B18361" s="63" t="s">
        <v>11635</v>
      </c>
      <c r="C18361" s="63" t="s">
        <v>286</v>
      </c>
      <c r="D18361" s="183" t="s">
        <v>12352</v>
      </c>
      <c r="E18361" s="126">
        <v>20000</v>
      </c>
      <c r="F18361" s="126"/>
      <c r="G18361" s="126">
        <f t="shared" si="318"/>
        <v>-20000</v>
      </c>
      <c r="H18361" s="705" t="s">
        <v>12047</v>
      </c>
    </row>
    <row r="18362" spans="1:8" ht="15" x14ac:dyDescent="0.2">
      <c r="A18362" s="734">
        <v>45320</v>
      </c>
      <c r="B18362" s="63" t="s">
        <v>11089</v>
      </c>
      <c r="C18362" s="63" t="s">
        <v>11975</v>
      </c>
      <c r="D18362" s="183" t="s">
        <v>6927</v>
      </c>
      <c r="E18362" s="126">
        <v>15000</v>
      </c>
      <c r="F18362" s="126"/>
      <c r="G18362" s="126">
        <f t="shared" ref="G18362:G18368" si="319">F18362-E18362</f>
        <v>-15000</v>
      </c>
      <c r="H18362" s="705" t="s">
        <v>12047</v>
      </c>
    </row>
    <row r="18363" spans="1:8" ht="15" x14ac:dyDescent="0.2">
      <c r="A18363" s="734">
        <v>45320</v>
      </c>
      <c r="B18363" s="63" t="s">
        <v>12207</v>
      </c>
      <c r="C18363" s="63" t="s">
        <v>5387</v>
      </c>
      <c r="D18363" s="183" t="s">
        <v>12191</v>
      </c>
      <c r="E18363" s="126">
        <v>1250</v>
      </c>
      <c r="F18363" s="126"/>
      <c r="G18363" s="126">
        <f t="shared" si="319"/>
        <v>-1250</v>
      </c>
      <c r="H18363" s="705" t="s">
        <v>12047</v>
      </c>
    </row>
    <row r="18364" spans="1:8" ht="15" x14ac:dyDescent="0.2">
      <c r="A18364" s="734">
        <v>45320</v>
      </c>
      <c r="B18364" s="63" t="s">
        <v>11897</v>
      </c>
      <c r="C18364" s="63" t="s">
        <v>5741</v>
      </c>
      <c r="D18364" s="183" t="s">
        <v>370</v>
      </c>
      <c r="E18364" s="126">
        <v>3500</v>
      </c>
      <c r="F18364" s="126"/>
      <c r="G18364" s="126">
        <f t="shared" si="319"/>
        <v>-3500</v>
      </c>
      <c r="H18364" s="705" t="s">
        <v>12047</v>
      </c>
    </row>
    <row r="18365" spans="1:8" ht="15" x14ac:dyDescent="0.2">
      <c r="A18365" s="734">
        <v>45320</v>
      </c>
      <c r="B18365" s="63" t="s">
        <v>11093</v>
      </c>
      <c r="C18365" s="63" t="s">
        <v>9549</v>
      </c>
      <c r="D18365" s="183" t="s">
        <v>1157</v>
      </c>
      <c r="E18365" s="126">
        <v>50000</v>
      </c>
      <c r="F18365" s="126"/>
      <c r="G18365" s="126">
        <f t="shared" si="319"/>
        <v>-50000</v>
      </c>
      <c r="H18365" s="705" t="s">
        <v>12047</v>
      </c>
    </row>
    <row r="18366" spans="1:8" ht="15" x14ac:dyDescent="0.2">
      <c r="A18366" s="734">
        <v>45320</v>
      </c>
      <c r="B18366" s="63" t="s">
        <v>12207</v>
      </c>
      <c r="C18366" s="63" t="s">
        <v>10993</v>
      </c>
      <c r="D18366" s="183" t="s">
        <v>12356</v>
      </c>
      <c r="E18366" s="126">
        <v>3680</v>
      </c>
      <c r="F18366" s="126"/>
      <c r="G18366" s="126">
        <f t="shared" si="319"/>
        <v>-3680</v>
      </c>
      <c r="H18366" s="705" t="s">
        <v>12047</v>
      </c>
    </row>
    <row r="18367" spans="1:8" ht="15" x14ac:dyDescent="0.2">
      <c r="A18367" s="734">
        <v>45320</v>
      </c>
      <c r="B18367" s="63" t="s">
        <v>12536</v>
      </c>
      <c r="C18367" s="63" t="s">
        <v>5741</v>
      </c>
      <c r="D18367" s="183" t="s">
        <v>370</v>
      </c>
      <c r="E18367" s="126">
        <v>250</v>
      </c>
      <c r="F18367" s="126"/>
      <c r="G18367" s="126">
        <f t="shared" si="319"/>
        <v>-250</v>
      </c>
      <c r="H18367" s="705" t="s">
        <v>12047</v>
      </c>
    </row>
    <row r="18368" spans="1:8" ht="15" x14ac:dyDescent="0.2">
      <c r="A18368" s="734">
        <v>45320</v>
      </c>
      <c r="B18368" s="63" t="s">
        <v>11897</v>
      </c>
      <c r="C18368" s="63" t="s">
        <v>392</v>
      </c>
      <c r="D18368" s="183" t="s">
        <v>12357</v>
      </c>
      <c r="E18368" s="126">
        <v>47000</v>
      </c>
      <c r="F18368" s="126"/>
      <c r="G18368" s="126">
        <f t="shared" si="319"/>
        <v>-47000</v>
      </c>
      <c r="H18368" s="705" t="s">
        <v>12047</v>
      </c>
    </row>
    <row r="18369" spans="1:8" ht="15" x14ac:dyDescent="0.2">
      <c r="A18369" s="734">
        <v>45320</v>
      </c>
      <c r="B18369" s="63" t="s">
        <v>12207</v>
      </c>
      <c r="C18369" s="63" t="s">
        <v>256</v>
      </c>
      <c r="D18369" s="183" t="s">
        <v>12361</v>
      </c>
      <c r="E18369" s="126">
        <v>491000</v>
      </c>
      <c r="F18369" s="126"/>
      <c r="G18369" s="126">
        <f>F18369-E18369</f>
        <v>-491000</v>
      </c>
      <c r="H18369" s="705" t="s">
        <v>12047</v>
      </c>
    </row>
    <row r="18370" spans="1:8" ht="24" x14ac:dyDescent="0.2">
      <c r="A18370" s="734">
        <v>45320</v>
      </c>
      <c r="B18370" s="63" t="s">
        <v>11897</v>
      </c>
      <c r="C18370" s="63" t="s">
        <v>7467</v>
      </c>
      <c r="D18370" s="183" t="s">
        <v>12362</v>
      </c>
      <c r="E18370" s="126">
        <v>650000</v>
      </c>
      <c r="F18370" s="126"/>
      <c r="G18370" s="126">
        <f>F18370-E18370</f>
        <v>-650000</v>
      </c>
      <c r="H18370" s="705" t="s">
        <v>12047</v>
      </c>
    </row>
    <row r="18371" spans="1:8" ht="24" x14ac:dyDescent="0.2">
      <c r="A18371" s="734">
        <v>45320</v>
      </c>
      <c r="B18371" s="63" t="s">
        <v>11635</v>
      </c>
      <c r="C18371" s="63" t="s">
        <v>7467</v>
      </c>
      <c r="D18371" s="183" t="s">
        <v>12362</v>
      </c>
      <c r="E18371" s="126">
        <v>700000</v>
      </c>
      <c r="F18371" s="126"/>
      <c r="G18371" s="126">
        <f>F18371-E18371</f>
        <v>-700000</v>
      </c>
      <c r="H18371" s="705" t="s">
        <v>12047</v>
      </c>
    </row>
    <row r="18372" spans="1:8" ht="15" x14ac:dyDescent="0.2">
      <c r="A18372" s="734">
        <v>45320</v>
      </c>
      <c r="B18372" s="63" t="s">
        <v>11089</v>
      </c>
      <c r="C18372" s="63" t="s">
        <v>7775</v>
      </c>
      <c r="D18372" s="183" t="s">
        <v>12367</v>
      </c>
      <c r="E18372" s="126">
        <v>10000</v>
      </c>
      <c r="F18372" s="126"/>
      <c r="G18372" s="126">
        <f>F18372-E18372</f>
        <v>-10000</v>
      </c>
      <c r="H18372" s="705" t="s">
        <v>12047</v>
      </c>
    </row>
    <row r="18373" spans="1:8" ht="24" x14ac:dyDescent="0.2">
      <c r="A18373" s="734">
        <v>45320</v>
      </c>
      <c r="B18373" s="63" t="s">
        <v>10471</v>
      </c>
      <c r="C18373" s="63" t="s">
        <v>12365</v>
      </c>
      <c r="D18373" s="183" t="s">
        <v>12366</v>
      </c>
      <c r="E18373" s="126">
        <v>62400</v>
      </c>
      <c r="F18373" s="126"/>
      <c r="G18373" s="126">
        <f>F18373-E18373</f>
        <v>-62400</v>
      </c>
      <c r="H18373" s="705" t="s">
        <v>12047</v>
      </c>
    </row>
    <row r="18374" spans="1:8" ht="15" x14ac:dyDescent="0.2">
      <c r="A18374" s="734">
        <v>45320</v>
      </c>
      <c r="B18374" s="63" t="s">
        <v>12207</v>
      </c>
      <c r="C18374" s="63" t="s">
        <v>5741</v>
      </c>
      <c r="D18374" s="183" t="s">
        <v>370</v>
      </c>
      <c r="E18374" s="126">
        <v>500</v>
      </c>
      <c r="F18374" s="126"/>
      <c r="G18374" s="126">
        <f t="shared" ref="G18374:G18403" si="320">F18374-E18374</f>
        <v>-500</v>
      </c>
      <c r="H18374" s="705" t="s">
        <v>12047</v>
      </c>
    </row>
    <row r="18375" spans="1:8" ht="15" x14ac:dyDescent="0.2">
      <c r="A18375" s="734">
        <v>45320</v>
      </c>
      <c r="B18375" s="63" t="s">
        <v>8559</v>
      </c>
      <c r="C18375" s="63" t="s">
        <v>5410</v>
      </c>
      <c r="D18375" s="183" t="s">
        <v>370</v>
      </c>
      <c r="E18375" s="126">
        <v>5000</v>
      </c>
      <c r="F18375" s="126"/>
      <c r="G18375" s="126">
        <f t="shared" si="320"/>
        <v>-5000</v>
      </c>
      <c r="H18375" s="705" t="s">
        <v>12047</v>
      </c>
    </row>
    <row r="18376" spans="1:8" ht="15" x14ac:dyDescent="0.2">
      <c r="A18376" s="734">
        <v>45321</v>
      </c>
      <c r="B18376" s="63" t="s">
        <v>10232</v>
      </c>
      <c r="C18376" s="63" t="s">
        <v>11633</v>
      </c>
      <c r="D18376" s="183" t="s">
        <v>12369</v>
      </c>
      <c r="E18376" s="126">
        <v>29280</v>
      </c>
      <c r="F18376" s="126"/>
      <c r="G18376" s="126">
        <f t="shared" si="320"/>
        <v>-29280</v>
      </c>
      <c r="H18376" s="705" t="s">
        <v>12047</v>
      </c>
    </row>
    <row r="18377" spans="1:8" ht="15" x14ac:dyDescent="0.2">
      <c r="A18377" s="734">
        <v>45321</v>
      </c>
      <c r="B18377" s="63" t="s">
        <v>12207</v>
      </c>
      <c r="C18377" s="63" t="s">
        <v>10993</v>
      </c>
      <c r="D18377" s="183" t="s">
        <v>12370</v>
      </c>
      <c r="E18377" s="126">
        <v>11060</v>
      </c>
      <c r="F18377" s="126"/>
      <c r="G18377" s="126">
        <f t="shared" si="320"/>
        <v>-11060</v>
      </c>
      <c r="H18377" s="705" t="s">
        <v>12047</v>
      </c>
    </row>
    <row r="18378" spans="1:8" ht="15" x14ac:dyDescent="0.2">
      <c r="A18378" s="734">
        <v>45321</v>
      </c>
      <c r="B18378" s="63" t="s">
        <v>12207</v>
      </c>
      <c r="C18378" s="63" t="s">
        <v>5741</v>
      </c>
      <c r="D18378" s="183" t="s">
        <v>370</v>
      </c>
      <c r="E18378" s="126">
        <v>1000</v>
      </c>
      <c r="F18378" s="126"/>
      <c r="G18378" s="126">
        <f t="shared" si="320"/>
        <v>-1000</v>
      </c>
      <c r="H18378" s="705" t="s">
        <v>12047</v>
      </c>
    </row>
    <row r="18379" spans="1:8" ht="15" x14ac:dyDescent="0.2">
      <c r="A18379" s="734">
        <v>45321</v>
      </c>
      <c r="B18379" s="63" t="s">
        <v>11738</v>
      </c>
      <c r="C18379" s="1099" t="s">
        <v>794</v>
      </c>
      <c r="D18379" s="1102" t="s">
        <v>12414</v>
      </c>
      <c r="E18379" s="1101">
        <v>649700</v>
      </c>
      <c r="F18379" s="126"/>
      <c r="G18379" s="126">
        <f t="shared" ref="G18379:G18398" si="321">F18379-E18379</f>
        <v>-649700</v>
      </c>
      <c r="H18379" s="705" t="s">
        <v>12047</v>
      </c>
    </row>
    <row r="18380" spans="1:8" ht="15" x14ac:dyDescent="0.2">
      <c r="A18380" s="734">
        <v>45321</v>
      </c>
      <c r="B18380" s="63" t="s">
        <v>37</v>
      </c>
      <c r="C18380" s="1099" t="s">
        <v>794</v>
      </c>
      <c r="D18380" s="1102" t="s">
        <v>11845</v>
      </c>
      <c r="E18380" s="1101">
        <v>169677.41935483873</v>
      </c>
      <c r="F18380" s="126"/>
      <c r="G18380" s="126">
        <f t="shared" si="321"/>
        <v>-169677.41935483873</v>
      </c>
      <c r="H18380" s="705" t="s">
        <v>12047</v>
      </c>
    </row>
    <row r="18381" spans="1:8" ht="15" x14ac:dyDescent="0.2">
      <c r="A18381" s="734">
        <v>45321</v>
      </c>
      <c r="B18381" s="63" t="s">
        <v>103</v>
      </c>
      <c r="C18381" s="1099" t="s">
        <v>794</v>
      </c>
      <c r="D18381" s="1102" t="s">
        <v>10137</v>
      </c>
      <c r="E18381" s="1101">
        <v>260000</v>
      </c>
      <c r="F18381" s="126"/>
      <c r="G18381" s="126">
        <f t="shared" si="321"/>
        <v>-260000</v>
      </c>
      <c r="H18381" s="705" t="s">
        <v>12047</v>
      </c>
    </row>
    <row r="18382" spans="1:8" ht="15" x14ac:dyDescent="0.2">
      <c r="A18382" s="734">
        <v>45321</v>
      </c>
      <c r="B18382" s="63" t="s">
        <v>8559</v>
      </c>
      <c r="C18382" s="1099" t="s">
        <v>794</v>
      </c>
      <c r="D18382" s="1102" t="s">
        <v>12415</v>
      </c>
      <c r="E18382" s="1101">
        <v>61200</v>
      </c>
      <c r="F18382" s="126"/>
      <c r="G18382" s="126">
        <f t="shared" si="321"/>
        <v>-61200</v>
      </c>
      <c r="H18382" s="705" t="s">
        <v>12047</v>
      </c>
    </row>
    <row r="18383" spans="1:8" ht="15" x14ac:dyDescent="0.2">
      <c r="A18383" s="734">
        <v>45321</v>
      </c>
      <c r="B18383" s="63" t="s">
        <v>11089</v>
      </c>
      <c r="C18383" s="1099" t="s">
        <v>794</v>
      </c>
      <c r="D18383" s="1102" t="s">
        <v>11847</v>
      </c>
      <c r="E18383" s="1101">
        <v>42700</v>
      </c>
      <c r="F18383" s="126"/>
      <c r="G18383" s="126">
        <f t="shared" si="321"/>
        <v>-42700</v>
      </c>
      <c r="H18383" s="705" t="s">
        <v>12047</v>
      </c>
    </row>
    <row r="18384" spans="1:8" ht="15" x14ac:dyDescent="0.2">
      <c r="A18384" s="734">
        <v>45321</v>
      </c>
      <c r="B18384" s="63" t="s">
        <v>7807</v>
      </c>
      <c r="C18384" s="1099" t="s">
        <v>794</v>
      </c>
      <c r="D18384" s="1102" t="s">
        <v>10118</v>
      </c>
      <c r="E18384" s="1101">
        <v>36200</v>
      </c>
      <c r="F18384" s="126"/>
      <c r="G18384" s="126">
        <f t="shared" si="321"/>
        <v>-36200</v>
      </c>
      <c r="H18384" s="705" t="s">
        <v>12047</v>
      </c>
    </row>
    <row r="18385" spans="1:10" ht="15" x14ac:dyDescent="0.2">
      <c r="A18385" s="734">
        <v>45321</v>
      </c>
      <c r="B18385" s="63" t="s">
        <v>11089</v>
      </c>
      <c r="C18385" s="1099" t="s">
        <v>794</v>
      </c>
      <c r="D18385" s="1102" t="s">
        <v>12416</v>
      </c>
      <c r="E18385" s="1101">
        <v>44250</v>
      </c>
      <c r="F18385" s="126"/>
      <c r="G18385" s="126">
        <f t="shared" si="321"/>
        <v>-44250</v>
      </c>
      <c r="H18385" s="705" t="s">
        <v>12047</v>
      </c>
    </row>
    <row r="18386" spans="1:10" ht="15" x14ac:dyDescent="0.2">
      <c r="A18386" s="734">
        <v>45321</v>
      </c>
      <c r="B18386" s="63" t="s">
        <v>11089</v>
      </c>
      <c r="C18386" s="1099" t="s">
        <v>794</v>
      </c>
      <c r="D18386" s="1102" t="s">
        <v>12417</v>
      </c>
      <c r="E18386" s="1101">
        <v>34840</v>
      </c>
      <c r="F18386" s="126"/>
      <c r="G18386" s="126">
        <f t="shared" si="321"/>
        <v>-34840</v>
      </c>
      <c r="H18386" s="705" t="s">
        <v>12047</v>
      </c>
    </row>
    <row r="18387" spans="1:10" ht="15" x14ac:dyDescent="0.2">
      <c r="A18387" s="734">
        <v>45321</v>
      </c>
      <c r="B18387" s="63" t="s">
        <v>11635</v>
      </c>
      <c r="C18387" s="1099" t="s">
        <v>794</v>
      </c>
      <c r="D18387" s="1102" t="s">
        <v>11597</v>
      </c>
      <c r="E18387" s="1101">
        <v>45000</v>
      </c>
      <c r="F18387" s="126"/>
      <c r="G18387" s="126">
        <f t="shared" si="321"/>
        <v>-45000</v>
      </c>
      <c r="H18387" s="705" t="s">
        <v>12047</v>
      </c>
    </row>
    <row r="18388" spans="1:10" ht="15" x14ac:dyDescent="0.2">
      <c r="A18388" s="734">
        <v>45321</v>
      </c>
      <c r="B18388" s="63" t="s">
        <v>11897</v>
      </c>
      <c r="C18388" s="1099" t="s">
        <v>794</v>
      </c>
      <c r="D18388" s="1102" t="s">
        <v>10749</v>
      </c>
      <c r="E18388" s="1101">
        <v>100500</v>
      </c>
      <c r="F18388" s="126"/>
      <c r="G18388" s="126">
        <f t="shared" si="321"/>
        <v>-100500</v>
      </c>
      <c r="H18388" s="705" t="s">
        <v>12047</v>
      </c>
    </row>
    <row r="18389" spans="1:10" ht="15" x14ac:dyDescent="0.2">
      <c r="A18389" s="734">
        <v>45321</v>
      </c>
      <c r="B18389" s="63" t="s">
        <v>3945</v>
      </c>
      <c r="C18389" s="1099" t="s">
        <v>794</v>
      </c>
      <c r="D18389" s="1102" t="s">
        <v>12418</v>
      </c>
      <c r="E18389" s="1101">
        <v>137891.12903225806</v>
      </c>
      <c r="F18389" s="126"/>
      <c r="G18389" s="126">
        <f t="shared" si="321"/>
        <v>-137891.12903225806</v>
      </c>
      <c r="H18389" s="705" t="s">
        <v>12047</v>
      </c>
    </row>
    <row r="18390" spans="1:10" ht="15" x14ac:dyDescent="0.2">
      <c r="A18390" s="734">
        <v>45321</v>
      </c>
      <c r="B18390" s="63" t="s">
        <v>3946</v>
      </c>
      <c r="C18390" s="1099" t="s">
        <v>794</v>
      </c>
      <c r="D18390" s="1102" t="s">
        <v>12419</v>
      </c>
      <c r="E18390" s="1101">
        <v>128949.59677419355</v>
      </c>
      <c r="F18390" s="126"/>
      <c r="G18390" s="126">
        <f t="shared" si="321"/>
        <v>-128949.59677419355</v>
      </c>
      <c r="H18390" s="705" t="s">
        <v>12047</v>
      </c>
    </row>
    <row r="18391" spans="1:10" ht="15" x14ac:dyDescent="0.2">
      <c r="A18391" s="734">
        <v>45321</v>
      </c>
      <c r="B18391" s="63" t="s">
        <v>8559</v>
      </c>
      <c r="C18391" s="1099" t="s">
        <v>794</v>
      </c>
      <c r="D18391" s="1102" t="s">
        <v>12420</v>
      </c>
      <c r="E18391" s="1101">
        <v>182668</v>
      </c>
      <c r="F18391" s="126"/>
      <c r="G18391" s="126">
        <f t="shared" si="321"/>
        <v>-182668</v>
      </c>
      <c r="H18391" s="705" t="s">
        <v>12047</v>
      </c>
    </row>
    <row r="18392" spans="1:10" ht="15" x14ac:dyDescent="0.2">
      <c r="A18392" s="734">
        <v>45321</v>
      </c>
      <c r="B18392" s="63" t="s">
        <v>11635</v>
      </c>
      <c r="C18392" s="1099" t="s">
        <v>794</v>
      </c>
      <c r="D18392" s="1102" t="s">
        <v>12421</v>
      </c>
      <c r="E18392" s="1101">
        <v>62250</v>
      </c>
      <c r="F18392" s="126"/>
      <c r="G18392" s="126">
        <f t="shared" si="321"/>
        <v>-62250</v>
      </c>
      <c r="H18392" s="705" t="s">
        <v>12047</v>
      </c>
    </row>
    <row r="18393" spans="1:10" ht="15" x14ac:dyDescent="0.2">
      <c r="A18393" s="734">
        <v>45321</v>
      </c>
      <c r="B18393" s="63" t="s">
        <v>10908</v>
      </c>
      <c r="C18393" s="1099" t="s">
        <v>794</v>
      </c>
      <c r="D18393" s="1102" t="s">
        <v>12177</v>
      </c>
      <c r="E18393" s="1101">
        <v>60000</v>
      </c>
      <c r="F18393" s="126"/>
      <c r="G18393" s="126">
        <f t="shared" si="321"/>
        <v>-60000</v>
      </c>
      <c r="H18393" s="705" t="s">
        <v>12047</v>
      </c>
    </row>
    <row r="18394" spans="1:10" ht="15" x14ac:dyDescent="0.2">
      <c r="A18394" s="734">
        <v>45321</v>
      </c>
      <c r="B18394" s="63" t="s">
        <v>10908</v>
      </c>
      <c r="C18394" s="1099" t="s">
        <v>794</v>
      </c>
      <c r="D18394" s="1102" t="s">
        <v>12422</v>
      </c>
      <c r="E18394" s="1101">
        <v>38258.06451612903</v>
      </c>
      <c r="F18394" s="126"/>
      <c r="G18394" s="126">
        <f t="shared" si="321"/>
        <v>-38258.06451612903</v>
      </c>
      <c r="H18394" s="705" t="s">
        <v>12047</v>
      </c>
    </row>
    <row r="18395" spans="1:10" ht="15" x14ac:dyDescent="0.2">
      <c r="A18395" s="734">
        <v>45321</v>
      </c>
      <c r="B18395" s="63" t="s">
        <v>11897</v>
      </c>
      <c r="C18395" s="1099" t="s">
        <v>794</v>
      </c>
      <c r="D18395" s="1102" t="s">
        <v>11609</v>
      </c>
      <c r="E18395" s="1101">
        <v>51900</v>
      </c>
      <c r="F18395" s="126"/>
      <c r="G18395" s="126">
        <f t="shared" si="321"/>
        <v>-51900</v>
      </c>
      <c r="H18395" s="705" t="s">
        <v>12047</v>
      </c>
    </row>
    <row r="18396" spans="1:10" ht="15" x14ac:dyDescent="0.2">
      <c r="A18396" s="734">
        <v>45321</v>
      </c>
      <c r="B18396" s="63" t="s">
        <v>11089</v>
      </c>
      <c r="C18396" s="1099" t="s">
        <v>794</v>
      </c>
      <c r="D18396" s="1102" t="s">
        <v>11854</v>
      </c>
      <c r="E18396" s="1101">
        <v>41010</v>
      </c>
      <c r="F18396" s="126"/>
      <c r="G18396" s="126">
        <f t="shared" si="321"/>
        <v>-41010</v>
      </c>
      <c r="H18396" s="705" t="s">
        <v>12047</v>
      </c>
    </row>
    <row r="18397" spans="1:10" ht="15" x14ac:dyDescent="0.2">
      <c r="A18397" s="734">
        <v>45321</v>
      </c>
      <c r="B18397" s="63" t="s">
        <v>3946</v>
      </c>
      <c r="C18397" s="1099" t="s">
        <v>794</v>
      </c>
      <c r="D18397" s="1102" t="s">
        <v>12423</v>
      </c>
      <c r="E18397" s="1101">
        <v>31000</v>
      </c>
      <c r="F18397" s="126"/>
      <c r="G18397" s="126">
        <f t="shared" si="321"/>
        <v>-31000</v>
      </c>
      <c r="H18397" s="705" t="s">
        <v>12047</v>
      </c>
    </row>
    <row r="18398" spans="1:10" ht="15" x14ac:dyDescent="0.2">
      <c r="A18398" s="734">
        <v>45321</v>
      </c>
      <c r="B18398" s="63" t="s">
        <v>9986</v>
      </c>
      <c r="C18398" s="1099" t="s">
        <v>794</v>
      </c>
      <c r="D18398" s="1102" t="s">
        <v>12116</v>
      </c>
      <c r="E18398" s="1101">
        <v>17750</v>
      </c>
      <c r="F18398" s="126"/>
      <c r="G18398" s="126">
        <f t="shared" si="321"/>
        <v>-17750</v>
      </c>
      <c r="H18398" s="705" t="s">
        <v>12047</v>
      </c>
    </row>
    <row r="18399" spans="1:10" ht="15" x14ac:dyDescent="0.2">
      <c r="A18399" s="734">
        <v>45321</v>
      </c>
      <c r="B18399" s="63" t="s">
        <v>37</v>
      </c>
      <c r="C18399" s="1099" t="s">
        <v>794</v>
      </c>
      <c r="D18399" s="1102" t="s">
        <v>12519</v>
      </c>
      <c r="E18399" s="1101">
        <v>105000</v>
      </c>
      <c r="F18399" s="126"/>
      <c r="G18399" s="126">
        <f>F18399-E18399</f>
        <v>-105000</v>
      </c>
      <c r="H18399" s="705" t="s">
        <v>12047</v>
      </c>
      <c r="J18399" s="40"/>
    </row>
    <row r="18400" spans="1:10" ht="15" x14ac:dyDescent="0.2">
      <c r="A18400" s="734">
        <v>45321</v>
      </c>
      <c r="B18400" s="63" t="s">
        <v>3946</v>
      </c>
      <c r="C18400" s="63" t="s">
        <v>794</v>
      </c>
      <c r="D18400" s="183" t="s">
        <v>12539</v>
      </c>
      <c r="E18400" s="126">
        <v>6050</v>
      </c>
      <c r="F18400" s="126"/>
      <c r="G18400" s="126">
        <f>F18400-E18400</f>
        <v>-6050</v>
      </c>
      <c r="H18400" s="705" t="s">
        <v>12047</v>
      </c>
      <c r="J18400" s="40"/>
    </row>
    <row r="18401" spans="1:8" ht="15" x14ac:dyDescent="0.2">
      <c r="A18401" s="734">
        <v>45321</v>
      </c>
      <c r="B18401" s="63" t="s">
        <v>12630</v>
      </c>
      <c r="C18401" s="63" t="s">
        <v>10993</v>
      </c>
      <c r="D18401" s="183" t="s">
        <v>10009</v>
      </c>
      <c r="E18401" s="126">
        <v>1500</v>
      </c>
      <c r="F18401" s="126"/>
      <c r="G18401" s="126">
        <f t="shared" si="320"/>
        <v>-1500</v>
      </c>
      <c r="H18401" s="705" t="s">
        <v>12047</v>
      </c>
    </row>
    <row r="18402" spans="1:8" ht="15" x14ac:dyDescent="0.2">
      <c r="A18402" s="734">
        <v>45321</v>
      </c>
      <c r="B18402" s="63" t="s">
        <v>12207</v>
      </c>
      <c r="C18402" s="63" t="s">
        <v>10993</v>
      </c>
      <c r="D18402" s="183" t="s">
        <v>12371</v>
      </c>
      <c r="E18402" s="126">
        <v>2715</v>
      </c>
      <c r="F18402" s="126"/>
      <c r="G18402" s="126">
        <f t="shared" si="320"/>
        <v>-2715</v>
      </c>
      <c r="H18402" s="705" t="s">
        <v>12047</v>
      </c>
    </row>
    <row r="18403" spans="1:8" ht="18.75" customHeight="1" x14ac:dyDescent="0.2">
      <c r="A18403" s="734">
        <v>45321</v>
      </c>
      <c r="B18403" s="63" t="s">
        <v>11089</v>
      </c>
      <c r="C18403" s="63" t="s">
        <v>10993</v>
      </c>
      <c r="D18403" s="183" t="s">
        <v>12372</v>
      </c>
      <c r="E18403" s="126">
        <v>27400</v>
      </c>
      <c r="F18403" s="126"/>
      <c r="G18403" s="126">
        <f t="shared" si="320"/>
        <v>-27400</v>
      </c>
      <c r="H18403" s="705" t="s">
        <v>12047</v>
      </c>
    </row>
    <row r="18404" spans="1:8" ht="18.75" customHeight="1" x14ac:dyDescent="0.2">
      <c r="A18404" s="734">
        <v>45321</v>
      </c>
      <c r="B18404" s="63" t="s">
        <v>12630</v>
      </c>
      <c r="C18404" s="63" t="s">
        <v>12309</v>
      </c>
      <c r="D18404" s="183" t="s">
        <v>12373</v>
      </c>
      <c r="E18404" s="126">
        <v>5000</v>
      </c>
      <c r="F18404" s="126"/>
      <c r="G18404" s="126">
        <f t="shared" ref="G18404:G18409" si="322">F18404-E18404</f>
        <v>-5000</v>
      </c>
      <c r="H18404" s="705" t="s">
        <v>12047</v>
      </c>
    </row>
    <row r="18405" spans="1:8" ht="18.75" customHeight="1" x14ac:dyDescent="0.2">
      <c r="A18405" s="734">
        <v>45321</v>
      </c>
      <c r="B18405" s="63" t="s">
        <v>12374</v>
      </c>
      <c r="C18405" s="63" t="s">
        <v>286</v>
      </c>
      <c r="D18405" s="183" t="s">
        <v>12375</v>
      </c>
      <c r="E18405" s="126">
        <v>2700</v>
      </c>
      <c r="F18405" s="126"/>
      <c r="G18405" s="126">
        <f t="shared" si="322"/>
        <v>-2700</v>
      </c>
      <c r="H18405" s="705" t="s">
        <v>12047</v>
      </c>
    </row>
    <row r="18406" spans="1:8" ht="18.75" customHeight="1" x14ac:dyDescent="0.2">
      <c r="A18406" s="734">
        <v>45322</v>
      </c>
      <c r="B18406" s="63" t="s">
        <v>8559</v>
      </c>
      <c r="C18406" s="63" t="s">
        <v>12376</v>
      </c>
      <c r="D18406" s="183" t="s">
        <v>12377</v>
      </c>
      <c r="E18406" s="126">
        <v>5000</v>
      </c>
      <c r="F18406" s="126"/>
      <c r="G18406" s="126">
        <f t="shared" si="322"/>
        <v>-5000</v>
      </c>
      <c r="H18406" s="705" t="s">
        <v>12047</v>
      </c>
    </row>
    <row r="18407" spans="1:8" ht="18.75" customHeight="1" x14ac:dyDescent="0.2">
      <c r="A18407" s="734">
        <v>45322</v>
      </c>
      <c r="B18407" s="736"/>
      <c r="C18407" s="63" t="s">
        <v>12327</v>
      </c>
      <c r="D18407" s="183" t="s">
        <v>11171</v>
      </c>
      <c r="E18407" s="126">
        <v>300000</v>
      </c>
      <c r="F18407" s="126"/>
      <c r="G18407" s="126">
        <f t="shared" si="322"/>
        <v>-300000</v>
      </c>
      <c r="H18407" s="705" t="s">
        <v>12047</v>
      </c>
    </row>
    <row r="18408" spans="1:8" ht="18.75" customHeight="1" x14ac:dyDescent="0.2">
      <c r="A18408" s="734">
        <v>45322</v>
      </c>
      <c r="B18408" s="63" t="s">
        <v>12630</v>
      </c>
      <c r="C18408" s="63" t="s">
        <v>10993</v>
      </c>
      <c r="D18408" s="183" t="s">
        <v>12378</v>
      </c>
      <c r="E18408" s="126">
        <v>90000</v>
      </c>
      <c r="F18408" s="126"/>
      <c r="G18408" s="126">
        <f t="shared" si="322"/>
        <v>-90000</v>
      </c>
      <c r="H18408" s="705" t="s">
        <v>12047</v>
      </c>
    </row>
    <row r="18409" spans="1:8" ht="18.75" customHeight="1" x14ac:dyDescent="0.2">
      <c r="A18409" s="734">
        <v>45322</v>
      </c>
      <c r="B18409" s="63" t="s">
        <v>11897</v>
      </c>
      <c r="C18409" s="63" t="s">
        <v>392</v>
      </c>
      <c r="D18409" s="183" t="s">
        <v>3991</v>
      </c>
      <c r="E18409" s="126">
        <v>4200</v>
      </c>
      <c r="F18409" s="126"/>
      <c r="G18409" s="126">
        <f t="shared" si="322"/>
        <v>-4200</v>
      </c>
      <c r="H18409" s="705" t="s">
        <v>12047</v>
      </c>
    </row>
    <row r="18410" spans="1:8" ht="18.75" customHeight="1" x14ac:dyDescent="0.2">
      <c r="A18410" s="734">
        <v>45322</v>
      </c>
      <c r="B18410" s="63" t="s">
        <v>8559</v>
      </c>
      <c r="C18410" s="63" t="s">
        <v>3104</v>
      </c>
      <c r="D18410" s="183" t="s">
        <v>12379</v>
      </c>
      <c r="E18410" s="126">
        <v>15000</v>
      </c>
      <c r="F18410" s="126"/>
      <c r="G18410" s="126">
        <f t="shared" ref="G18410:G18415" si="323">F18410-E18410</f>
        <v>-15000</v>
      </c>
      <c r="H18410" s="705" t="s">
        <v>12047</v>
      </c>
    </row>
    <row r="18411" spans="1:8" ht="18.75" customHeight="1" x14ac:dyDescent="0.2">
      <c r="A18411" s="734">
        <v>45322</v>
      </c>
      <c r="B18411" s="63" t="s">
        <v>103</v>
      </c>
      <c r="C18411" s="63" t="s">
        <v>103</v>
      </c>
      <c r="D18411" s="183" t="s">
        <v>3843</v>
      </c>
      <c r="E18411" s="126">
        <v>3000</v>
      </c>
      <c r="F18411" s="126"/>
      <c r="G18411" s="126">
        <f t="shared" si="323"/>
        <v>-3000</v>
      </c>
      <c r="H18411" s="705" t="s">
        <v>12047</v>
      </c>
    </row>
    <row r="18412" spans="1:8" ht="18.75" customHeight="1" x14ac:dyDescent="0.2">
      <c r="A18412" s="734">
        <v>45322</v>
      </c>
      <c r="B18412" s="63" t="s">
        <v>25</v>
      </c>
      <c r="C18412" s="63" t="s">
        <v>8150</v>
      </c>
      <c r="D18412" s="183" t="s">
        <v>6310</v>
      </c>
      <c r="E18412" s="126">
        <v>860</v>
      </c>
      <c r="F18412" s="126"/>
      <c r="G18412" s="126">
        <f t="shared" si="323"/>
        <v>-860</v>
      </c>
      <c r="H18412" s="705" t="s">
        <v>12047</v>
      </c>
    </row>
    <row r="18413" spans="1:8" ht="18.75" customHeight="1" x14ac:dyDescent="0.2">
      <c r="A18413" s="734">
        <v>45322</v>
      </c>
      <c r="B18413" s="63" t="s">
        <v>11897</v>
      </c>
      <c r="C18413" s="63" t="s">
        <v>5741</v>
      </c>
      <c r="D18413" s="183" t="s">
        <v>370</v>
      </c>
      <c r="E18413" s="126">
        <v>2700</v>
      </c>
      <c r="F18413" s="126"/>
      <c r="G18413" s="126">
        <f t="shared" si="323"/>
        <v>-2700</v>
      </c>
      <c r="H18413" s="705" t="s">
        <v>12047</v>
      </c>
    </row>
    <row r="18414" spans="1:8" ht="18.75" customHeight="1" x14ac:dyDescent="0.2">
      <c r="A18414" s="734">
        <v>45322</v>
      </c>
      <c r="B18414" s="63" t="s">
        <v>12207</v>
      </c>
      <c r="C18414" s="63" t="s">
        <v>5741</v>
      </c>
      <c r="D18414" s="183" t="s">
        <v>370</v>
      </c>
      <c r="E18414" s="126">
        <v>1500</v>
      </c>
      <c r="F18414" s="126"/>
      <c r="G18414" s="126">
        <f t="shared" si="323"/>
        <v>-1500</v>
      </c>
      <c r="H18414" s="705" t="s">
        <v>12047</v>
      </c>
    </row>
    <row r="18415" spans="1:8" ht="18.75" customHeight="1" x14ac:dyDescent="0.2">
      <c r="A18415" s="734">
        <v>45322</v>
      </c>
      <c r="B18415" s="63" t="s">
        <v>11089</v>
      </c>
      <c r="C18415" s="63" t="s">
        <v>11552</v>
      </c>
      <c r="D18415" s="183" t="s">
        <v>12380</v>
      </c>
      <c r="E18415" s="126">
        <v>19100</v>
      </c>
      <c r="F18415" s="126"/>
      <c r="G18415" s="126">
        <f t="shared" si="323"/>
        <v>-19100</v>
      </c>
      <c r="H18415" s="705" t="s">
        <v>12047</v>
      </c>
    </row>
    <row r="18416" spans="1:8" ht="24" x14ac:dyDescent="0.2">
      <c r="A18416" s="733">
        <v>45292</v>
      </c>
      <c r="B18416" s="174" t="s">
        <v>9986</v>
      </c>
      <c r="C18416" s="551" t="s">
        <v>12050</v>
      </c>
      <c r="D18416" s="740" t="s">
        <v>12067</v>
      </c>
      <c r="E18416" s="552">
        <v>91980</v>
      </c>
      <c r="F18416" s="236"/>
      <c r="G18416" s="236">
        <f t="shared" ref="G18416:G18466" si="324">F18416-E18416</f>
        <v>-91980</v>
      </c>
      <c r="H18416" s="709" t="s">
        <v>12047</v>
      </c>
    </row>
    <row r="18417" spans="1:8" ht="24" x14ac:dyDescent="0.2">
      <c r="A18417" s="733">
        <v>45292</v>
      </c>
      <c r="B18417" s="174" t="s">
        <v>10151</v>
      </c>
      <c r="C18417" s="551" t="s">
        <v>12050</v>
      </c>
      <c r="D18417" s="740" t="s">
        <v>12067</v>
      </c>
      <c r="E18417" s="552">
        <v>21340</v>
      </c>
      <c r="F18417" s="236"/>
      <c r="G18417" s="236">
        <f t="shared" si="324"/>
        <v>-21340</v>
      </c>
      <c r="H18417" s="709" t="s">
        <v>12047</v>
      </c>
    </row>
    <row r="18418" spans="1:8" ht="24" x14ac:dyDescent="0.2">
      <c r="A18418" s="733">
        <v>45292</v>
      </c>
      <c r="B18418" s="174" t="s">
        <v>10471</v>
      </c>
      <c r="C18418" s="551" t="s">
        <v>12050</v>
      </c>
      <c r="D18418" s="740" t="s">
        <v>12067</v>
      </c>
      <c r="E18418" s="552">
        <v>140985</v>
      </c>
      <c r="F18418" s="236"/>
      <c r="G18418" s="236">
        <f t="shared" si="324"/>
        <v>-140985</v>
      </c>
      <c r="H18418" s="709" t="s">
        <v>12047</v>
      </c>
    </row>
    <row r="18419" spans="1:8" ht="24" x14ac:dyDescent="0.2">
      <c r="A18419" s="733">
        <v>45292</v>
      </c>
      <c r="B18419" s="174" t="s">
        <v>10232</v>
      </c>
      <c r="C18419" s="551" t="s">
        <v>12050</v>
      </c>
      <c r="D18419" s="740" t="s">
        <v>12067</v>
      </c>
      <c r="E18419" s="552">
        <v>15980</v>
      </c>
      <c r="F18419" s="236"/>
      <c r="G18419" s="236">
        <f t="shared" si="324"/>
        <v>-15980</v>
      </c>
      <c r="H18419" s="709" t="s">
        <v>12047</v>
      </c>
    </row>
    <row r="18420" spans="1:8" ht="24" x14ac:dyDescent="0.2">
      <c r="A18420" s="733">
        <v>45292</v>
      </c>
      <c r="B18420" s="174" t="s">
        <v>10571</v>
      </c>
      <c r="C18420" s="551" t="s">
        <v>12050</v>
      </c>
      <c r="D18420" s="740" t="s">
        <v>12067</v>
      </c>
      <c r="E18420" s="552">
        <v>45000</v>
      </c>
      <c r="F18420" s="236"/>
      <c r="G18420" s="236">
        <f t="shared" si="324"/>
        <v>-45000</v>
      </c>
      <c r="H18420" s="709" t="s">
        <v>12047</v>
      </c>
    </row>
    <row r="18421" spans="1:8" ht="24" x14ac:dyDescent="0.2">
      <c r="A18421" s="733">
        <v>45292</v>
      </c>
      <c r="B18421" s="174" t="s">
        <v>10379</v>
      </c>
      <c r="C18421" s="551" t="s">
        <v>12050</v>
      </c>
      <c r="D18421" s="740" t="s">
        <v>12067</v>
      </c>
      <c r="E18421" s="552">
        <v>114255</v>
      </c>
      <c r="F18421" s="236"/>
      <c r="G18421" s="236">
        <f t="shared" si="324"/>
        <v>-114255</v>
      </c>
      <c r="H18421" s="709" t="s">
        <v>12047</v>
      </c>
    </row>
    <row r="18422" spans="1:8" ht="24" x14ac:dyDescent="0.2">
      <c r="A18422" s="733">
        <v>45292</v>
      </c>
      <c r="B18422" s="174" t="s">
        <v>10909</v>
      </c>
      <c r="C18422" s="551" t="s">
        <v>12050</v>
      </c>
      <c r="D18422" s="740" t="s">
        <v>12067</v>
      </c>
      <c r="E18422" s="552">
        <v>83530</v>
      </c>
      <c r="F18422" s="236"/>
      <c r="G18422" s="236">
        <f t="shared" si="324"/>
        <v>-83530</v>
      </c>
      <c r="H18422" s="709" t="s">
        <v>12047</v>
      </c>
    </row>
    <row r="18423" spans="1:8" ht="24" x14ac:dyDescent="0.2">
      <c r="A18423" s="733">
        <v>45292</v>
      </c>
      <c r="B18423" s="174" t="s">
        <v>11007</v>
      </c>
      <c r="C18423" s="551" t="s">
        <v>12050</v>
      </c>
      <c r="D18423" s="740" t="s">
        <v>12067</v>
      </c>
      <c r="E18423" s="552">
        <v>65500</v>
      </c>
      <c r="F18423" s="236"/>
      <c r="G18423" s="236">
        <f t="shared" si="324"/>
        <v>-65500</v>
      </c>
      <c r="H18423" s="709" t="s">
        <v>12047</v>
      </c>
    </row>
    <row r="18424" spans="1:8" ht="24" x14ac:dyDescent="0.2">
      <c r="A18424" s="733">
        <v>45292</v>
      </c>
      <c r="B18424" s="174" t="s">
        <v>11446</v>
      </c>
      <c r="C18424" s="551" t="s">
        <v>12050</v>
      </c>
      <c r="D18424" s="740" t="s">
        <v>12067</v>
      </c>
      <c r="E18424" s="552">
        <v>250855</v>
      </c>
      <c r="F18424" s="236"/>
      <c r="G18424" s="236">
        <f t="shared" si="324"/>
        <v>-250855</v>
      </c>
      <c r="H18424" s="709" t="s">
        <v>12047</v>
      </c>
    </row>
    <row r="18425" spans="1:8" ht="24" x14ac:dyDescent="0.2">
      <c r="A18425" s="733">
        <v>45292</v>
      </c>
      <c r="B18425" s="174" t="s">
        <v>11617</v>
      </c>
      <c r="C18425" s="551" t="s">
        <v>12050</v>
      </c>
      <c r="D18425" s="740" t="s">
        <v>12067</v>
      </c>
      <c r="E18425" s="552">
        <v>41135</v>
      </c>
      <c r="F18425" s="236"/>
      <c r="G18425" s="236">
        <f t="shared" si="324"/>
        <v>-41135</v>
      </c>
      <c r="H18425" s="709" t="s">
        <v>12047</v>
      </c>
    </row>
    <row r="18426" spans="1:8" ht="24" x14ac:dyDescent="0.2">
      <c r="A18426" s="733">
        <v>45292</v>
      </c>
      <c r="B18426" s="736"/>
      <c r="C18426" s="551" t="s">
        <v>12050</v>
      </c>
      <c r="D18426" s="740" t="s">
        <v>12067</v>
      </c>
      <c r="E18426" s="552">
        <v>205140</v>
      </c>
      <c r="F18426" s="236"/>
      <c r="G18426" s="236">
        <f t="shared" si="324"/>
        <v>-205140</v>
      </c>
      <c r="H18426" s="709" t="s">
        <v>12047</v>
      </c>
    </row>
    <row r="18427" spans="1:8" ht="15" x14ac:dyDescent="0.2">
      <c r="A18427" s="733">
        <v>45292</v>
      </c>
      <c r="B18427" s="174" t="s">
        <v>10232</v>
      </c>
      <c r="C18427" s="174" t="s">
        <v>7467</v>
      </c>
      <c r="D18427" s="228" t="s">
        <v>12037</v>
      </c>
      <c r="E18427" s="236">
        <v>1000000</v>
      </c>
      <c r="F18427" s="236"/>
      <c r="G18427" s="236">
        <f t="shared" si="324"/>
        <v>-1000000</v>
      </c>
      <c r="H18427" s="709" t="s">
        <v>12047</v>
      </c>
    </row>
    <row r="18428" spans="1:8" ht="15" x14ac:dyDescent="0.2">
      <c r="A18428" s="733">
        <v>45292</v>
      </c>
      <c r="B18428" s="174" t="s">
        <v>11093</v>
      </c>
      <c r="C18428" s="174" t="s">
        <v>8251</v>
      </c>
      <c r="D18428" s="228" t="s">
        <v>12068</v>
      </c>
      <c r="E18428" s="236">
        <v>153000</v>
      </c>
      <c r="F18428" s="236"/>
      <c r="G18428" s="236">
        <f t="shared" si="324"/>
        <v>-153000</v>
      </c>
      <c r="H18428" s="709" t="s">
        <v>12047</v>
      </c>
    </row>
    <row r="18429" spans="1:8" ht="15" x14ac:dyDescent="0.2">
      <c r="A18429" s="733">
        <v>45292</v>
      </c>
      <c r="B18429" s="174" t="s">
        <v>10576</v>
      </c>
      <c r="C18429" s="174" t="s">
        <v>8251</v>
      </c>
      <c r="D18429" s="228" t="s">
        <v>12069</v>
      </c>
      <c r="E18429" s="236">
        <v>150000</v>
      </c>
      <c r="F18429" s="236"/>
      <c r="G18429" s="236">
        <f t="shared" si="324"/>
        <v>-150000</v>
      </c>
      <c r="H18429" s="709" t="s">
        <v>12047</v>
      </c>
    </row>
    <row r="18430" spans="1:8" ht="36" x14ac:dyDescent="0.2">
      <c r="A18430" s="733">
        <v>45292</v>
      </c>
      <c r="B18430" s="174" t="s">
        <v>10232</v>
      </c>
      <c r="C18430" s="551" t="s">
        <v>3446</v>
      </c>
      <c r="D18430" s="740" t="s">
        <v>12072</v>
      </c>
      <c r="E18430" s="552">
        <v>98000</v>
      </c>
      <c r="F18430" s="236"/>
      <c r="G18430" s="236">
        <f t="shared" si="324"/>
        <v>-98000</v>
      </c>
      <c r="H18430" s="709" t="s">
        <v>12047</v>
      </c>
    </row>
    <row r="18431" spans="1:8" ht="36" x14ac:dyDescent="0.2">
      <c r="A18431" s="733">
        <v>45292</v>
      </c>
      <c r="B18431" s="174" t="s">
        <v>9356</v>
      </c>
      <c r="C18431" s="551" t="s">
        <v>3446</v>
      </c>
      <c r="D18431" s="740" t="s">
        <v>12072</v>
      </c>
      <c r="E18431" s="552">
        <v>50000</v>
      </c>
      <c r="F18431" s="236"/>
      <c r="G18431" s="236">
        <f t="shared" si="324"/>
        <v>-50000</v>
      </c>
      <c r="H18431" s="709" t="s">
        <v>12047</v>
      </c>
    </row>
    <row r="18432" spans="1:8" ht="36" x14ac:dyDescent="0.2">
      <c r="A18432" s="733">
        <v>45292</v>
      </c>
      <c r="B18432" s="174" t="s">
        <v>9507</v>
      </c>
      <c r="C18432" s="551" t="s">
        <v>3446</v>
      </c>
      <c r="D18432" s="740" t="s">
        <v>12072</v>
      </c>
      <c r="E18432" s="552">
        <v>61000</v>
      </c>
      <c r="F18432" s="236"/>
      <c r="G18432" s="236">
        <f t="shared" si="324"/>
        <v>-61000</v>
      </c>
      <c r="H18432" s="709" t="s">
        <v>12047</v>
      </c>
    </row>
    <row r="18433" spans="1:8" ht="36" x14ac:dyDescent="0.2">
      <c r="A18433" s="733">
        <v>45292</v>
      </c>
      <c r="B18433" s="174" t="s">
        <v>8868</v>
      </c>
      <c r="C18433" s="551" t="s">
        <v>3446</v>
      </c>
      <c r="D18433" s="740" t="s">
        <v>12072</v>
      </c>
      <c r="E18433" s="552">
        <v>25000</v>
      </c>
      <c r="F18433" s="236"/>
      <c r="G18433" s="236">
        <f t="shared" si="324"/>
        <v>-25000</v>
      </c>
      <c r="H18433" s="709" t="s">
        <v>12047</v>
      </c>
    </row>
    <row r="18434" spans="1:8" ht="36" x14ac:dyDescent="0.2">
      <c r="A18434" s="733">
        <v>45292</v>
      </c>
      <c r="B18434" s="174" t="s">
        <v>11271</v>
      </c>
      <c r="C18434" s="551" t="s">
        <v>3446</v>
      </c>
      <c r="D18434" s="740" t="s">
        <v>12072</v>
      </c>
      <c r="E18434" s="552">
        <v>55000</v>
      </c>
      <c r="F18434" s="236"/>
      <c r="G18434" s="236">
        <f t="shared" si="324"/>
        <v>-55000</v>
      </c>
      <c r="H18434" s="709" t="s">
        <v>12047</v>
      </c>
    </row>
    <row r="18435" spans="1:8" ht="36" x14ac:dyDescent="0.2">
      <c r="A18435" s="733">
        <v>45292</v>
      </c>
      <c r="B18435" s="174" t="s">
        <v>11728</v>
      </c>
      <c r="C18435" s="551" t="s">
        <v>3446</v>
      </c>
      <c r="D18435" s="740" t="s">
        <v>12072</v>
      </c>
      <c r="E18435" s="552">
        <v>53000</v>
      </c>
      <c r="F18435" s="236"/>
      <c r="G18435" s="236">
        <f t="shared" si="324"/>
        <v>-53000</v>
      </c>
      <c r="H18435" s="709" t="s">
        <v>12047</v>
      </c>
    </row>
    <row r="18436" spans="1:8" ht="15" x14ac:dyDescent="0.2">
      <c r="A18436" s="733">
        <v>45293</v>
      </c>
      <c r="B18436" s="174" t="s">
        <v>10232</v>
      </c>
      <c r="C18436" s="670" t="s">
        <v>11386</v>
      </c>
      <c r="D18436" s="907" t="s">
        <v>12091</v>
      </c>
      <c r="E18436" s="672">
        <v>31000</v>
      </c>
      <c r="F18436" s="236"/>
      <c r="G18436" s="236">
        <f t="shared" si="324"/>
        <v>-31000</v>
      </c>
      <c r="H18436" s="709" t="s">
        <v>12047</v>
      </c>
    </row>
    <row r="18437" spans="1:8" ht="15" x14ac:dyDescent="0.2">
      <c r="A18437" s="733">
        <v>45293</v>
      </c>
      <c r="B18437" s="174" t="s">
        <v>11446</v>
      </c>
      <c r="C18437" s="670" t="s">
        <v>11386</v>
      </c>
      <c r="D18437" s="907" t="s">
        <v>12091</v>
      </c>
      <c r="E18437" s="672">
        <v>16000</v>
      </c>
      <c r="F18437" s="236"/>
      <c r="G18437" s="236">
        <f t="shared" si="324"/>
        <v>-16000</v>
      </c>
      <c r="H18437" s="709" t="s">
        <v>12047</v>
      </c>
    </row>
    <row r="18438" spans="1:8" ht="15" x14ac:dyDescent="0.2">
      <c r="A18438" s="733">
        <v>45293</v>
      </c>
      <c r="B18438" s="174" t="s">
        <v>10908</v>
      </c>
      <c r="C18438" s="670" t="s">
        <v>11386</v>
      </c>
      <c r="D18438" s="907" t="s">
        <v>12091</v>
      </c>
      <c r="E18438" s="672">
        <v>54000</v>
      </c>
      <c r="F18438" s="236"/>
      <c r="G18438" s="236">
        <f t="shared" si="324"/>
        <v>-54000</v>
      </c>
      <c r="H18438" s="709" t="s">
        <v>12047</v>
      </c>
    </row>
    <row r="18439" spans="1:8" ht="15" x14ac:dyDescent="0.2">
      <c r="A18439" s="733">
        <v>45293</v>
      </c>
      <c r="B18439" s="174" t="s">
        <v>11635</v>
      </c>
      <c r="C18439" s="670" t="s">
        <v>11386</v>
      </c>
      <c r="D18439" s="907" t="s">
        <v>12091</v>
      </c>
      <c r="E18439" s="672">
        <v>6000</v>
      </c>
      <c r="F18439" s="236"/>
      <c r="G18439" s="236">
        <f t="shared" si="324"/>
        <v>-6000</v>
      </c>
      <c r="H18439" s="709" t="s">
        <v>12047</v>
      </c>
    </row>
    <row r="18440" spans="1:8" ht="15" x14ac:dyDescent="0.2">
      <c r="A18440" s="733">
        <v>45293</v>
      </c>
      <c r="B18440" s="174" t="s">
        <v>11093</v>
      </c>
      <c r="C18440" s="670" t="s">
        <v>11386</v>
      </c>
      <c r="D18440" s="907" t="s">
        <v>12091</v>
      </c>
      <c r="E18440" s="672">
        <v>4000</v>
      </c>
      <c r="F18440" s="236"/>
      <c r="G18440" s="236">
        <f t="shared" si="324"/>
        <v>-4000</v>
      </c>
      <c r="H18440" s="709" t="s">
        <v>12047</v>
      </c>
    </row>
    <row r="18441" spans="1:8" ht="15" x14ac:dyDescent="0.2">
      <c r="A18441" s="733">
        <v>45293</v>
      </c>
      <c r="B18441" s="174" t="s">
        <v>3946</v>
      </c>
      <c r="C18441" s="566" t="s">
        <v>3003</v>
      </c>
      <c r="D18441" s="875" t="s">
        <v>12070</v>
      </c>
      <c r="E18441" s="567">
        <v>32760</v>
      </c>
      <c r="F18441" s="236"/>
      <c r="G18441" s="236">
        <f t="shared" si="324"/>
        <v>-32760</v>
      </c>
      <c r="H18441" s="709" t="s">
        <v>12047</v>
      </c>
    </row>
    <row r="18442" spans="1:8" ht="15" x14ac:dyDescent="0.2">
      <c r="A18442" s="733">
        <v>45293</v>
      </c>
      <c r="B18442" s="174" t="s">
        <v>3945</v>
      </c>
      <c r="C18442" s="566" t="s">
        <v>3003</v>
      </c>
      <c r="D18442" s="875" t="s">
        <v>12070</v>
      </c>
      <c r="E18442" s="567">
        <v>35360</v>
      </c>
      <c r="F18442" s="236"/>
      <c r="G18442" s="236">
        <f t="shared" si="324"/>
        <v>-35360</v>
      </c>
      <c r="H18442" s="709" t="s">
        <v>12047</v>
      </c>
    </row>
    <row r="18443" spans="1:8" ht="15" x14ac:dyDescent="0.2">
      <c r="A18443" s="733">
        <v>45293</v>
      </c>
      <c r="B18443" s="174" t="s">
        <v>11625</v>
      </c>
      <c r="C18443" s="566" t="s">
        <v>3003</v>
      </c>
      <c r="D18443" s="875" t="s">
        <v>12070</v>
      </c>
      <c r="E18443" s="567">
        <v>11960</v>
      </c>
      <c r="F18443" s="236"/>
      <c r="G18443" s="236">
        <f t="shared" si="324"/>
        <v>-11960</v>
      </c>
      <c r="H18443" s="709" t="s">
        <v>12047</v>
      </c>
    </row>
    <row r="18444" spans="1:8" ht="15" x14ac:dyDescent="0.2">
      <c r="A18444" s="733">
        <v>45293</v>
      </c>
      <c r="B18444" s="174" t="s">
        <v>8559</v>
      </c>
      <c r="C18444" s="566" t="s">
        <v>3003</v>
      </c>
      <c r="D18444" s="875" t="s">
        <v>12070</v>
      </c>
      <c r="E18444" s="567">
        <v>17316</v>
      </c>
      <c r="F18444" s="236"/>
      <c r="G18444" s="236">
        <f t="shared" si="324"/>
        <v>-17316</v>
      </c>
      <c r="H18444" s="709" t="s">
        <v>12047</v>
      </c>
    </row>
    <row r="18445" spans="1:8" ht="15" x14ac:dyDescent="0.2">
      <c r="A18445" s="733">
        <v>45293</v>
      </c>
      <c r="B18445" s="174" t="s">
        <v>11503</v>
      </c>
      <c r="C18445" s="566" t="s">
        <v>3003</v>
      </c>
      <c r="D18445" s="875" t="s">
        <v>12071</v>
      </c>
      <c r="E18445" s="567">
        <v>-15738</v>
      </c>
      <c r="F18445" s="236"/>
      <c r="G18445" s="236">
        <f t="shared" si="324"/>
        <v>15738</v>
      </c>
      <c r="H18445" s="709" t="s">
        <v>12047</v>
      </c>
    </row>
    <row r="18446" spans="1:8" ht="15" x14ac:dyDescent="0.2">
      <c r="A18446" s="733">
        <v>45295</v>
      </c>
      <c r="B18446" s="174" t="s">
        <v>11089</v>
      </c>
      <c r="C18446" s="174" t="s">
        <v>256</v>
      </c>
      <c r="D18446" s="228" t="s">
        <v>12135</v>
      </c>
      <c r="E18446" s="236">
        <v>1154145</v>
      </c>
      <c r="F18446" s="236"/>
      <c r="G18446" s="236">
        <f t="shared" si="324"/>
        <v>-1154145</v>
      </c>
      <c r="H18446" s="709" t="s">
        <v>12047</v>
      </c>
    </row>
    <row r="18447" spans="1:8" ht="15" x14ac:dyDescent="0.2">
      <c r="A18447" s="733">
        <v>45310</v>
      </c>
      <c r="B18447" s="174" t="s">
        <v>10908</v>
      </c>
      <c r="C18447" s="174" t="s">
        <v>7223</v>
      </c>
      <c r="D18447" s="228" t="s">
        <v>12149</v>
      </c>
      <c r="E18447" s="236">
        <v>400000</v>
      </c>
      <c r="F18447" s="236"/>
      <c r="G18447" s="236">
        <f t="shared" si="324"/>
        <v>-400000</v>
      </c>
      <c r="H18447" s="709" t="s">
        <v>12047</v>
      </c>
    </row>
    <row r="18448" spans="1:8" ht="15" x14ac:dyDescent="0.2">
      <c r="A18448" s="733">
        <v>45310</v>
      </c>
      <c r="B18448" s="174" t="s">
        <v>11897</v>
      </c>
      <c r="C18448" s="174" t="s">
        <v>4725</v>
      </c>
      <c r="D18448" s="228" t="s">
        <v>12150</v>
      </c>
      <c r="E18448" s="236">
        <v>600000</v>
      </c>
      <c r="F18448" s="236"/>
      <c r="G18448" s="236">
        <f t="shared" si="324"/>
        <v>-600000</v>
      </c>
      <c r="H18448" s="709" t="s">
        <v>12047</v>
      </c>
    </row>
    <row r="18449" spans="1:8" ht="15" x14ac:dyDescent="0.2">
      <c r="A18449" s="733">
        <v>45313</v>
      </c>
      <c r="B18449" s="174" t="s">
        <v>11897</v>
      </c>
      <c r="C18449" s="174" t="s">
        <v>256</v>
      </c>
      <c r="D18449" s="228" t="s">
        <v>12256</v>
      </c>
      <c r="E18449" s="236">
        <v>1119250</v>
      </c>
      <c r="F18449" s="236"/>
      <c r="G18449" s="236">
        <f t="shared" si="324"/>
        <v>-1119250</v>
      </c>
      <c r="H18449" s="709" t="s">
        <v>12047</v>
      </c>
    </row>
    <row r="18450" spans="1:8" ht="15" x14ac:dyDescent="0.2">
      <c r="A18450" s="733">
        <v>45318</v>
      </c>
      <c r="B18450" s="174" t="s">
        <v>9986</v>
      </c>
      <c r="C18450" s="174" t="s">
        <v>6476</v>
      </c>
      <c r="D18450" s="228" t="s">
        <v>12398</v>
      </c>
      <c r="E18450" s="236">
        <v>100000</v>
      </c>
      <c r="F18450" s="236"/>
      <c r="G18450" s="236">
        <f t="shared" si="324"/>
        <v>-100000</v>
      </c>
      <c r="H18450" s="709" t="s">
        <v>12047</v>
      </c>
    </row>
    <row r="18451" spans="1:8" ht="15" x14ac:dyDescent="0.2">
      <c r="A18451" s="730">
        <v>45292</v>
      </c>
      <c r="B18451" s="94" t="s">
        <v>10232</v>
      </c>
      <c r="C18451" s="94" t="s">
        <v>559</v>
      </c>
      <c r="D18451" s="892" t="s">
        <v>12049</v>
      </c>
      <c r="E18451" s="176"/>
      <c r="F18451" s="176">
        <v>4096986</v>
      </c>
      <c r="G18451" s="176">
        <f t="shared" si="324"/>
        <v>4096986</v>
      </c>
      <c r="H18451" s="702" t="s">
        <v>12047</v>
      </c>
    </row>
    <row r="18452" spans="1:8" ht="15" x14ac:dyDescent="0.2">
      <c r="A18452" s="730">
        <v>45292</v>
      </c>
      <c r="B18452" s="94" t="s">
        <v>10232</v>
      </c>
      <c r="C18452" s="94" t="s">
        <v>559</v>
      </c>
      <c r="D18452" s="898" t="s">
        <v>12040</v>
      </c>
      <c r="E18452" s="643">
        <v>41000</v>
      </c>
      <c r="F18452" s="176"/>
      <c r="G18452" s="176">
        <f t="shared" si="324"/>
        <v>-41000</v>
      </c>
      <c r="H18452" s="702" t="s">
        <v>12047</v>
      </c>
    </row>
    <row r="18453" spans="1:8" ht="15" x14ac:dyDescent="0.2">
      <c r="A18453" s="730">
        <v>45295</v>
      </c>
      <c r="B18453" s="94" t="s">
        <v>11446</v>
      </c>
      <c r="C18453" s="94" t="s">
        <v>559</v>
      </c>
      <c r="D18453" s="892" t="s">
        <v>12095</v>
      </c>
      <c r="E18453" s="176"/>
      <c r="F18453" s="176">
        <v>8000000</v>
      </c>
      <c r="G18453" s="176">
        <f t="shared" si="324"/>
        <v>8000000</v>
      </c>
      <c r="H18453" s="702" t="s">
        <v>12047</v>
      </c>
    </row>
    <row r="18454" spans="1:8" ht="15" x14ac:dyDescent="0.2">
      <c r="A18454" s="730">
        <v>45295</v>
      </c>
      <c r="B18454" s="94" t="s">
        <v>11446</v>
      </c>
      <c r="C18454" s="94" t="s">
        <v>559</v>
      </c>
      <c r="D18454" s="898" t="s">
        <v>12040</v>
      </c>
      <c r="E18454" s="643">
        <v>80000</v>
      </c>
      <c r="F18454" s="176"/>
      <c r="G18454" s="176">
        <f t="shared" si="324"/>
        <v>-80000</v>
      </c>
      <c r="H18454" s="702" t="s">
        <v>12047</v>
      </c>
    </row>
    <row r="18455" spans="1:8" ht="15" x14ac:dyDescent="0.2">
      <c r="A18455" s="730">
        <v>45295</v>
      </c>
      <c r="B18455" s="94" t="s">
        <v>11446</v>
      </c>
      <c r="C18455" s="94" t="s">
        <v>559</v>
      </c>
      <c r="D18455" s="892" t="s">
        <v>12096</v>
      </c>
      <c r="E18455" s="176"/>
      <c r="F18455" s="176">
        <v>1154145</v>
      </c>
      <c r="G18455" s="176">
        <f t="shared" si="324"/>
        <v>1154145</v>
      </c>
      <c r="H18455" s="702" t="s">
        <v>12047</v>
      </c>
    </row>
    <row r="18456" spans="1:8" ht="15" x14ac:dyDescent="0.2">
      <c r="A18456" s="730">
        <v>45295</v>
      </c>
      <c r="B18456" s="94" t="s">
        <v>11738</v>
      </c>
      <c r="C18456" s="94" t="s">
        <v>559</v>
      </c>
      <c r="D18456" s="892" t="s">
        <v>12097</v>
      </c>
      <c r="E18456" s="176"/>
      <c r="F18456" s="176">
        <v>2920000</v>
      </c>
      <c r="G18456" s="176">
        <f t="shared" si="324"/>
        <v>2920000</v>
      </c>
      <c r="H18456" s="702" t="s">
        <v>12047</v>
      </c>
    </row>
    <row r="18457" spans="1:8" ht="15" x14ac:dyDescent="0.2">
      <c r="A18457" s="730">
        <v>45295</v>
      </c>
      <c r="B18457" s="94" t="s">
        <v>11635</v>
      </c>
      <c r="C18457" s="94" t="s">
        <v>559</v>
      </c>
      <c r="D18457" s="892" t="s">
        <v>12098</v>
      </c>
      <c r="E18457" s="176"/>
      <c r="F18457" s="176">
        <v>7925552</v>
      </c>
      <c r="G18457" s="176">
        <f t="shared" si="324"/>
        <v>7925552</v>
      </c>
      <c r="H18457" s="702" t="s">
        <v>12047</v>
      </c>
    </row>
    <row r="18458" spans="1:8" ht="15" x14ac:dyDescent="0.2">
      <c r="A18458" s="730">
        <v>45307</v>
      </c>
      <c r="B18458" s="94" t="s">
        <v>8559</v>
      </c>
      <c r="C18458" s="94" t="s">
        <v>559</v>
      </c>
      <c r="D18458" s="892" t="s">
        <v>12147</v>
      </c>
      <c r="E18458" s="176"/>
      <c r="F18458" s="176">
        <v>1012687</v>
      </c>
      <c r="G18458" s="176">
        <f t="shared" si="324"/>
        <v>1012687</v>
      </c>
      <c r="H18458" s="702" t="s">
        <v>12047</v>
      </c>
    </row>
    <row r="18459" spans="1:8" ht="15" x14ac:dyDescent="0.2">
      <c r="A18459" s="730">
        <v>45307</v>
      </c>
      <c r="B18459" s="94" t="s">
        <v>8559</v>
      </c>
      <c r="C18459" s="94" t="s">
        <v>559</v>
      </c>
      <c r="D18459" s="892" t="s">
        <v>12148</v>
      </c>
      <c r="E18459" s="176"/>
      <c r="F18459" s="176">
        <v>467659</v>
      </c>
      <c r="G18459" s="176">
        <f t="shared" si="324"/>
        <v>467659</v>
      </c>
      <c r="H18459" s="702" t="s">
        <v>12047</v>
      </c>
    </row>
    <row r="18460" spans="1:8" ht="15" x14ac:dyDescent="0.2">
      <c r="A18460" s="730">
        <v>45307</v>
      </c>
      <c r="B18460" s="94" t="s">
        <v>11135</v>
      </c>
      <c r="C18460" s="94" t="s">
        <v>559</v>
      </c>
      <c r="D18460" s="892" t="s">
        <v>12239</v>
      </c>
      <c r="E18460" s="176"/>
      <c r="F18460" s="176">
        <v>550000</v>
      </c>
      <c r="G18460" s="176">
        <f t="shared" si="324"/>
        <v>550000</v>
      </c>
      <c r="H18460" s="702" t="s">
        <v>12047</v>
      </c>
    </row>
    <row r="18461" spans="1:8" ht="15" x14ac:dyDescent="0.2">
      <c r="A18461" s="730">
        <v>45307</v>
      </c>
      <c r="B18461" s="94" t="s">
        <v>11135</v>
      </c>
      <c r="C18461" s="94" t="s">
        <v>559</v>
      </c>
      <c r="D18461" s="892" t="s">
        <v>12353</v>
      </c>
      <c r="E18461" s="176"/>
      <c r="F18461" s="176">
        <v>650000</v>
      </c>
      <c r="G18461" s="176">
        <f t="shared" si="324"/>
        <v>650000</v>
      </c>
      <c r="H18461" s="702" t="s">
        <v>12047</v>
      </c>
    </row>
    <row r="18462" spans="1:8" ht="15" x14ac:dyDescent="0.2">
      <c r="A18462" s="730">
        <v>45307</v>
      </c>
      <c r="B18462" s="94" t="s">
        <v>11135</v>
      </c>
      <c r="C18462" s="94" t="s">
        <v>559</v>
      </c>
      <c r="D18462" s="892" t="s">
        <v>12353</v>
      </c>
      <c r="E18462" s="176"/>
      <c r="F18462" s="176">
        <v>700000</v>
      </c>
      <c r="G18462" s="176">
        <f t="shared" si="324"/>
        <v>700000</v>
      </c>
      <c r="H18462" s="702" t="s">
        <v>12047</v>
      </c>
    </row>
    <row r="18463" spans="1:8" ht="15" x14ac:dyDescent="0.2">
      <c r="A18463" s="730">
        <v>45307</v>
      </c>
      <c r="B18463" s="94" t="s">
        <v>11897</v>
      </c>
      <c r="C18463" s="94" t="s">
        <v>559</v>
      </c>
      <c r="D18463" s="892" t="s">
        <v>12157</v>
      </c>
      <c r="E18463" s="176"/>
      <c r="F18463" s="176">
        <v>10000000</v>
      </c>
      <c r="G18463" s="176">
        <f t="shared" si="324"/>
        <v>10000000</v>
      </c>
      <c r="H18463" s="702" t="s">
        <v>12047</v>
      </c>
    </row>
    <row r="18464" spans="1:8" ht="15" x14ac:dyDescent="0.2">
      <c r="A18464" s="730">
        <v>45307</v>
      </c>
      <c r="B18464" s="94" t="s">
        <v>11897</v>
      </c>
      <c r="C18464" s="94" t="s">
        <v>559</v>
      </c>
      <c r="D18464" s="898" t="s">
        <v>12040</v>
      </c>
      <c r="E18464" s="643">
        <v>76000</v>
      </c>
      <c r="F18464" s="176"/>
      <c r="G18464" s="176">
        <f t="shared" si="324"/>
        <v>-76000</v>
      </c>
      <c r="H18464" s="702" t="s">
        <v>12047</v>
      </c>
    </row>
    <row r="18465" spans="1:10" ht="15" x14ac:dyDescent="0.2">
      <c r="A18465" s="730">
        <v>45307</v>
      </c>
      <c r="B18465" s="94" t="s">
        <v>12207</v>
      </c>
      <c r="C18465" s="94" t="s">
        <v>559</v>
      </c>
      <c r="D18465" s="892" t="s">
        <v>12208</v>
      </c>
      <c r="E18465" s="176"/>
      <c r="F18465" s="176">
        <v>9316872</v>
      </c>
      <c r="G18465" s="176">
        <f t="shared" si="324"/>
        <v>9316872</v>
      </c>
      <c r="H18465" s="702" t="s">
        <v>12047</v>
      </c>
    </row>
    <row r="18466" spans="1:10" ht="15" x14ac:dyDescent="0.2">
      <c r="A18466" s="730">
        <v>45307</v>
      </c>
      <c r="B18466" s="94" t="s">
        <v>3946</v>
      </c>
      <c r="C18466" s="94" t="s">
        <v>559</v>
      </c>
      <c r="D18466" s="892" t="s">
        <v>12240</v>
      </c>
      <c r="E18466" s="176"/>
      <c r="F18466" s="176">
        <v>359992</v>
      </c>
      <c r="G18466" s="176">
        <f t="shared" si="324"/>
        <v>359992</v>
      </c>
      <c r="H18466" s="702" t="s">
        <v>12047</v>
      </c>
    </row>
    <row r="18467" spans="1:10" ht="15" x14ac:dyDescent="0.2">
      <c r="A18467" s="730">
        <v>45313</v>
      </c>
      <c r="B18467" s="94" t="s">
        <v>10471</v>
      </c>
      <c r="C18467" s="94" t="s">
        <v>559</v>
      </c>
      <c r="D18467" s="892" t="s">
        <v>12241</v>
      </c>
      <c r="E18467" s="176"/>
      <c r="F18467" s="176">
        <v>1119250</v>
      </c>
      <c r="G18467" s="176">
        <f t="shared" ref="G18467" si="325">F18467-E18467</f>
        <v>1119250</v>
      </c>
      <c r="H18467" s="702" t="s">
        <v>12047</v>
      </c>
    </row>
    <row r="18468" spans="1:10" ht="15" x14ac:dyDescent="0.2">
      <c r="A18468" s="730">
        <v>45313</v>
      </c>
      <c r="B18468" s="94" t="s">
        <v>10776</v>
      </c>
      <c r="C18468" s="94" t="s">
        <v>559</v>
      </c>
      <c r="D18468" s="892" t="s">
        <v>12283</v>
      </c>
      <c r="E18468" s="176"/>
      <c r="F18468" s="176">
        <v>500000</v>
      </c>
      <c r="G18468" s="176">
        <f t="shared" ref="G18468:G18470" si="326">F18468-E18468</f>
        <v>500000</v>
      </c>
      <c r="H18468" s="702" t="s">
        <v>12047</v>
      </c>
    </row>
    <row r="18469" spans="1:10" ht="36" x14ac:dyDescent="0.2">
      <c r="A18469" s="730">
        <v>45315</v>
      </c>
      <c r="B18469" s="94" t="s">
        <v>10576</v>
      </c>
      <c r="C18469" s="94" t="s">
        <v>559</v>
      </c>
      <c r="D18469" s="898" t="s">
        <v>12465</v>
      </c>
      <c r="E18469" s="643">
        <v>78000</v>
      </c>
      <c r="F18469" s="176"/>
      <c r="G18469" s="176">
        <f t="shared" si="326"/>
        <v>-78000</v>
      </c>
      <c r="H18469" s="702" t="s">
        <v>12047</v>
      </c>
    </row>
    <row r="18470" spans="1:10" ht="15" x14ac:dyDescent="0.2">
      <c r="A18470" s="730">
        <v>45315</v>
      </c>
      <c r="B18470" s="94" t="s">
        <v>8559</v>
      </c>
      <c r="C18470" s="94" t="s">
        <v>559</v>
      </c>
      <c r="D18470" s="892" t="s">
        <v>12330</v>
      </c>
      <c r="E18470" s="176"/>
      <c r="F18470" s="176">
        <v>1013457</v>
      </c>
      <c r="G18470" s="176">
        <f t="shared" si="326"/>
        <v>1013457</v>
      </c>
      <c r="H18470" s="702" t="s">
        <v>12047</v>
      </c>
      <c r="J18470" s="40"/>
    </row>
    <row r="18471" spans="1:10" ht="15" x14ac:dyDescent="0.2">
      <c r="A18471" s="734">
        <v>45323</v>
      </c>
      <c r="B18471" s="63" t="s">
        <v>12207</v>
      </c>
      <c r="C18471" s="63" t="s">
        <v>5741</v>
      </c>
      <c r="D18471" s="183" t="s">
        <v>370</v>
      </c>
      <c r="E18471" s="126">
        <v>2000</v>
      </c>
      <c r="F18471" s="126"/>
      <c r="G18471" s="126">
        <f t="shared" ref="G18471:G18487" si="327">F18471-E18471</f>
        <v>-2000</v>
      </c>
      <c r="H18471" s="705" t="s">
        <v>12382</v>
      </c>
      <c r="J18471" s="40"/>
    </row>
    <row r="18472" spans="1:10" ht="24" x14ac:dyDescent="0.2">
      <c r="A18472" s="734">
        <v>45323</v>
      </c>
      <c r="B18472" s="63" t="s">
        <v>103</v>
      </c>
      <c r="C18472" s="63" t="s">
        <v>103</v>
      </c>
      <c r="D18472" s="183" t="s">
        <v>12403</v>
      </c>
      <c r="E18472" s="126">
        <v>121000</v>
      </c>
      <c r="F18472" s="126"/>
      <c r="G18472" s="126">
        <f t="shared" si="327"/>
        <v>-121000</v>
      </c>
      <c r="H18472" s="705" t="s">
        <v>12382</v>
      </c>
      <c r="J18472" s="40"/>
    </row>
    <row r="18473" spans="1:10" ht="15" x14ac:dyDescent="0.2">
      <c r="A18473" s="734">
        <v>45323</v>
      </c>
      <c r="B18473" s="63" t="s">
        <v>103</v>
      </c>
      <c r="C18473" s="63" t="s">
        <v>103</v>
      </c>
      <c r="D18473" s="183" t="s">
        <v>8158</v>
      </c>
      <c r="E18473" s="126">
        <v>5000</v>
      </c>
      <c r="F18473" s="126"/>
      <c r="G18473" s="126">
        <f t="shared" si="327"/>
        <v>-5000</v>
      </c>
      <c r="H18473" s="705" t="s">
        <v>12382</v>
      </c>
      <c r="J18473" s="40"/>
    </row>
    <row r="18474" spans="1:10" ht="15" x14ac:dyDescent="0.2">
      <c r="A18474" s="734">
        <v>45324</v>
      </c>
      <c r="B18474" s="63" t="s">
        <v>11089</v>
      </c>
      <c r="C18474" s="63" t="s">
        <v>10993</v>
      </c>
      <c r="D18474" s="183" t="s">
        <v>12404</v>
      </c>
      <c r="E18474" s="126">
        <v>24600</v>
      </c>
      <c r="F18474" s="126"/>
      <c r="G18474" s="126">
        <f t="shared" si="327"/>
        <v>-24600</v>
      </c>
      <c r="H18474" s="705" t="s">
        <v>12382</v>
      </c>
      <c r="J18474" s="40"/>
    </row>
    <row r="18475" spans="1:10" ht="15" x14ac:dyDescent="0.2">
      <c r="A18475" s="734">
        <v>45324</v>
      </c>
      <c r="B18475" s="63" t="s">
        <v>11897</v>
      </c>
      <c r="C18475" s="63" t="s">
        <v>10993</v>
      </c>
      <c r="D18475" s="183" t="s">
        <v>12405</v>
      </c>
      <c r="E18475" s="126">
        <v>10770</v>
      </c>
      <c r="F18475" s="126"/>
      <c r="G18475" s="126">
        <f t="shared" si="327"/>
        <v>-10770</v>
      </c>
      <c r="H18475" s="705" t="s">
        <v>12382</v>
      </c>
      <c r="J18475" s="40"/>
    </row>
    <row r="18476" spans="1:10" ht="15" x14ac:dyDescent="0.2">
      <c r="A18476" s="734">
        <v>45324</v>
      </c>
      <c r="B18476" s="63" t="s">
        <v>11897</v>
      </c>
      <c r="C18476" s="63" t="s">
        <v>286</v>
      </c>
      <c r="D18476" s="183" t="s">
        <v>8663</v>
      </c>
      <c r="E18476" s="126">
        <v>1000</v>
      </c>
      <c r="F18476" s="126"/>
      <c r="G18476" s="126">
        <f t="shared" si="327"/>
        <v>-1000</v>
      </c>
      <c r="H18476" s="705" t="s">
        <v>12382</v>
      </c>
      <c r="J18476" s="40"/>
    </row>
    <row r="18477" spans="1:10" ht="15" x14ac:dyDescent="0.2">
      <c r="A18477" s="734">
        <v>45324</v>
      </c>
      <c r="B18477" s="63" t="s">
        <v>103</v>
      </c>
      <c r="C18477" s="63" t="s">
        <v>103</v>
      </c>
      <c r="D18477" s="183" t="s">
        <v>12406</v>
      </c>
      <c r="E18477" s="126">
        <v>7000</v>
      </c>
      <c r="F18477" s="126"/>
      <c r="G18477" s="126">
        <f t="shared" si="327"/>
        <v>-7000</v>
      </c>
      <c r="H18477" s="705" t="s">
        <v>12382</v>
      </c>
      <c r="J18477" s="40"/>
    </row>
    <row r="18478" spans="1:10" ht="15" x14ac:dyDescent="0.2">
      <c r="A18478" s="734">
        <v>45324</v>
      </c>
      <c r="B18478" s="63" t="s">
        <v>11897</v>
      </c>
      <c r="C18478" s="63" t="s">
        <v>5741</v>
      </c>
      <c r="D18478" s="183" t="s">
        <v>12407</v>
      </c>
      <c r="E18478" s="126">
        <v>3000</v>
      </c>
      <c r="F18478" s="126"/>
      <c r="G18478" s="126">
        <f t="shared" si="327"/>
        <v>-3000</v>
      </c>
      <c r="H18478" s="705" t="s">
        <v>12382</v>
      </c>
      <c r="J18478" s="40"/>
    </row>
    <row r="18479" spans="1:10" ht="15" x14ac:dyDescent="0.2">
      <c r="A18479" s="734">
        <v>45324</v>
      </c>
      <c r="B18479" s="63" t="s">
        <v>103</v>
      </c>
      <c r="C18479" s="63" t="s">
        <v>103</v>
      </c>
      <c r="D18479" s="183" t="s">
        <v>12408</v>
      </c>
      <c r="E18479" s="126">
        <v>2200</v>
      </c>
      <c r="F18479" s="126"/>
      <c r="G18479" s="126">
        <f t="shared" si="327"/>
        <v>-2200</v>
      </c>
      <c r="H18479" s="705" t="s">
        <v>12382</v>
      </c>
      <c r="J18479" s="40"/>
    </row>
    <row r="18480" spans="1:10" ht="15" x14ac:dyDescent="0.2">
      <c r="A18480" s="734">
        <v>45324</v>
      </c>
      <c r="B18480" s="63" t="s">
        <v>12368</v>
      </c>
      <c r="C18480" s="63" t="s">
        <v>12409</v>
      </c>
      <c r="D18480" s="183" t="s">
        <v>12410</v>
      </c>
      <c r="E18480" s="126">
        <v>500000</v>
      </c>
      <c r="F18480" s="126"/>
      <c r="G18480" s="126">
        <f t="shared" si="327"/>
        <v>-500000</v>
      </c>
      <c r="H18480" s="705" t="s">
        <v>12382</v>
      </c>
      <c r="J18480" s="40"/>
    </row>
    <row r="18481" spans="1:10" ht="15" x14ac:dyDescent="0.2">
      <c r="A18481" s="734">
        <v>45325</v>
      </c>
      <c r="B18481" s="63" t="s">
        <v>11089</v>
      </c>
      <c r="C18481" s="63" t="s">
        <v>10993</v>
      </c>
      <c r="D18481" s="183" t="s">
        <v>12431</v>
      </c>
      <c r="E18481" s="126">
        <v>1600</v>
      </c>
      <c r="F18481" s="126"/>
      <c r="G18481" s="126">
        <f t="shared" ref="G18481:G18486" si="328">F18481-E18481</f>
        <v>-1600</v>
      </c>
      <c r="H18481" s="705" t="s">
        <v>12382</v>
      </c>
      <c r="J18481" s="40"/>
    </row>
    <row r="18482" spans="1:10" ht="15" x14ac:dyDescent="0.2">
      <c r="A18482" s="734">
        <v>45325</v>
      </c>
      <c r="B18482" s="63" t="s">
        <v>11897</v>
      </c>
      <c r="C18482" s="63" t="s">
        <v>5741</v>
      </c>
      <c r="D18482" s="183" t="s">
        <v>12432</v>
      </c>
      <c r="E18482" s="126">
        <v>500</v>
      </c>
      <c r="F18482" s="126"/>
      <c r="G18482" s="126">
        <f t="shared" si="328"/>
        <v>-500</v>
      </c>
      <c r="H18482" s="705" t="s">
        <v>12382</v>
      </c>
      <c r="J18482" s="40"/>
    </row>
    <row r="18483" spans="1:10" ht="15" x14ac:dyDescent="0.2">
      <c r="A18483" s="734">
        <v>45325</v>
      </c>
      <c r="B18483" s="63" t="s">
        <v>11728</v>
      </c>
      <c r="C18483" s="63" t="s">
        <v>10993</v>
      </c>
      <c r="D18483" s="183" t="s">
        <v>12433</v>
      </c>
      <c r="E18483" s="126">
        <v>2115</v>
      </c>
      <c r="F18483" s="126"/>
      <c r="G18483" s="126">
        <f t="shared" si="328"/>
        <v>-2115</v>
      </c>
      <c r="H18483" s="705" t="s">
        <v>12382</v>
      </c>
      <c r="J18483" s="40"/>
    </row>
    <row r="18484" spans="1:10" ht="15" x14ac:dyDescent="0.2">
      <c r="A18484" s="734">
        <v>45325</v>
      </c>
      <c r="B18484" s="63" t="s">
        <v>11089</v>
      </c>
      <c r="C18484" s="63" t="s">
        <v>10993</v>
      </c>
      <c r="D18484" s="183" t="s">
        <v>9882</v>
      </c>
      <c r="E18484" s="126">
        <v>3810</v>
      </c>
      <c r="F18484" s="126"/>
      <c r="G18484" s="126">
        <f t="shared" si="328"/>
        <v>-3810</v>
      </c>
      <c r="H18484" s="705" t="s">
        <v>12382</v>
      </c>
      <c r="J18484" s="40"/>
    </row>
    <row r="18485" spans="1:10" ht="15" x14ac:dyDescent="0.2">
      <c r="A18485" s="734">
        <v>45325</v>
      </c>
      <c r="B18485" s="63" t="s">
        <v>11089</v>
      </c>
      <c r="C18485" s="63" t="s">
        <v>10993</v>
      </c>
      <c r="D18485" s="183" t="s">
        <v>12434</v>
      </c>
      <c r="E18485" s="126">
        <v>1500</v>
      </c>
      <c r="F18485" s="126"/>
      <c r="G18485" s="126">
        <f t="shared" si="328"/>
        <v>-1500</v>
      </c>
      <c r="H18485" s="705" t="s">
        <v>12382</v>
      </c>
      <c r="J18485" s="40"/>
    </row>
    <row r="18486" spans="1:10" ht="15" x14ac:dyDescent="0.2">
      <c r="A18486" s="734">
        <v>45325</v>
      </c>
      <c r="B18486" s="63" t="s">
        <v>11089</v>
      </c>
      <c r="C18486" s="63" t="s">
        <v>5741</v>
      </c>
      <c r="D18486" s="183" t="s">
        <v>370</v>
      </c>
      <c r="E18486" s="126">
        <v>2350</v>
      </c>
      <c r="F18486" s="126"/>
      <c r="G18486" s="126">
        <f t="shared" si="328"/>
        <v>-2350</v>
      </c>
      <c r="H18486" s="705" t="s">
        <v>12382</v>
      </c>
      <c r="J18486" s="40"/>
    </row>
    <row r="18487" spans="1:10" ht="15" x14ac:dyDescent="0.2">
      <c r="A18487" s="734">
        <v>45324</v>
      </c>
      <c r="B18487" s="63" t="s">
        <v>11089</v>
      </c>
      <c r="C18487" s="63" t="s">
        <v>10993</v>
      </c>
      <c r="D18487" s="183" t="s">
        <v>12411</v>
      </c>
      <c r="E18487" s="126">
        <v>15000</v>
      </c>
      <c r="F18487" s="126"/>
      <c r="G18487" s="126">
        <f t="shared" si="327"/>
        <v>-15000</v>
      </c>
      <c r="H18487" s="705" t="s">
        <v>12382</v>
      </c>
      <c r="J18487" s="40"/>
    </row>
    <row r="18488" spans="1:10" ht="15" x14ac:dyDescent="0.2">
      <c r="A18488" s="734">
        <v>45325</v>
      </c>
      <c r="B18488" s="63" t="s">
        <v>11897</v>
      </c>
      <c r="C18488" s="63" t="s">
        <v>8372</v>
      </c>
      <c r="D18488" s="183" t="s">
        <v>3369</v>
      </c>
      <c r="E18488" s="126">
        <v>5216</v>
      </c>
      <c r="F18488" s="126"/>
      <c r="G18488" s="126">
        <f t="shared" ref="G18488:G18492" si="329">F18488-E18488</f>
        <v>-5216</v>
      </c>
      <c r="H18488" s="705" t="s">
        <v>12382</v>
      </c>
      <c r="J18488" s="40"/>
    </row>
    <row r="18489" spans="1:10" ht="15" x14ac:dyDescent="0.2">
      <c r="A18489" s="734">
        <v>45325</v>
      </c>
      <c r="B18489" s="63" t="s">
        <v>11897</v>
      </c>
      <c r="C18489" s="63" t="s">
        <v>10993</v>
      </c>
      <c r="D18489" s="183" t="s">
        <v>12412</v>
      </c>
      <c r="E18489" s="126">
        <v>85000</v>
      </c>
      <c r="F18489" s="126"/>
      <c r="G18489" s="126">
        <f t="shared" si="329"/>
        <v>-85000</v>
      </c>
      <c r="H18489" s="705" t="s">
        <v>12382</v>
      </c>
      <c r="J18489" s="40"/>
    </row>
    <row r="18490" spans="1:10" ht="15" x14ac:dyDescent="0.2">
      <c r="A18490" s="734">
        <v>45325</v>
      </c>
      <c r="B18490" s="63" t="s">
        <v>11897</v>
      </c>
      <c r="C18490" s="63" t="s">
        <v>1198</v>
      </c>
      <c r="D18490" s="183" t="s">
        <v>12413</v>
      </c>
      <c r="E18490" s="126">
        <v>158700</v>
      </c>
      <c r="F18490" s="126"/>
      <c r="G18490" s="126">
        <f t="shared" si="329"/>
        <v>-158700</v>
      </c>
      <c r="H18490" s="705" t="s">
        <v>12382</v>
      </c>
      <c r="J18490" s="40"/>
    </row>
    <row r="18491" spans="1:10" ht="15" x14ac:dyDescent="0.2">
      <c r="A18491" s="734">
        <v>45325</v>
      </c>
      <c r="B18491" s="63" t="s">
        <v>11897</v>
      </c>
      <c r="C18491" s="63" t="s">
        <v>11029</v>
      </c>
      <c r="D18491" s="183" t="s">
        <v>12424</v>
      </c>
      <c r="E18491" s="126">
        <v>100000</v>
      </c>
      <c r="F18491" s="126"/>
      <c r="G18491" s="126">
        <f t="shared" si="329"/>
        <v>-100000</v>
      </c>
      <c r="H18491" s="705" t="s">
        <v>12382</v>
      </c>
      <c r="J18491" s="40"/>
    </row>
    <row r="18492" spans="1:10" ht="15" x14ac:dyDescent="0.2">
      <c r="A18492" s="734">
        <v>45325</v>
      </c>
      <c r="B18492" s="63" t="s">
        <v>12368</v>
      </c>
      <c r="C18492" s="63" t="s">
        <v>11099</v>
      </c>
      <c r="D18492" s="183" t="s">
        <v>12464</v>
      </c>
      <c r="E18492" s="126">
        <v>50000</v>
      </c>
      <c r="F18492" s="126"/>
      <c r="G18492" s="126">
        <f t="shared" si="329"/>
        <v>-50000</v>
      </c>
      <c r="H18492" s="705" t="s">
        <v>12382</v>
      </c>
      <c r="J18492" s="40"/>
    </row>
    <row r="18493" spans="1:10" ht="15" x14ac:dyDescent="0.2">
      <c r="A18493" s="734">
        <v>45325</v>
      </c>
      <c r="B18493" s="63" t="s">
        <v>103</v>
      </c>
      <c r="C18493" s="63" t="s">
        <v>2672</v>
      </c>
      <c r="D18493" s="183" t="s">
        <v>12425</v>
      </c>
      <c r="E18493" s="126">
        <v>1000</v>
      </c>
      <c r="F18493" s="126"/>
      <c r="G18493" s="126">
        <f t="shared" ref="G18493:G18512" si="330">F18493-E18493</f>
        <v>-1000</v>
      </c>
      <c r="H18493" s="705" t="s">
        <v>12382</v>
      </c>
      <c r="J18493" s="40"/>
    </row>
    <row r="18494" spans="1:10" ht="15" x14ac:dyDescent="0.2">
      <c r="A18494" s="734">
        <v>45325</v>
      </c>
      <c r="B18494" s="63" t="s">
        <v>37</v>
      </c>
      <c r="C18494" s="63" t="s">
        <v>392</v>
      </c>
      <c r="D18494" s="183" t="s">
        <v>12426</v>
      </c>
      <c r="E18494" s="126">
        <v>3000</v>
      </c>
      <c r="F18494" s="126"/>
      <c r="G18494" s="126">
        <f t="shared" si="330"/>
        <v>-3000</v>
      </c>
      <c r="H18494" s="705" t="s">
        <v>12382</v>
      </c>
      <c r="J18494" s="40"/>
    </row>
    <row r="18495" spans="1:10" ht="15" x14ac:dyDescent="0.2">
      <c r="A18495" s="734">
        <v>45325</v>
      </c>
      <c r="B18495" s="63" t="s">
        <v>12536</v>
      </c>
      <c r="C18495" s="63" t="s">
        <v>5410</v>
      </c>
      <c r="D18495" s="183" t="s">
        <v>12427</v>
      </c>
      <c r="E18495" s="126">
        <v>5000</v>
      </c>
      <c r="F18495" s="126"/>
      <c r="G18495" s="126">
        <f t="shared" si="330"/>
        <v>-5000</v>
      </c>
      <c r="H18495" s="705" t="s">
        <v>12382</v>
      </c>
      <c r="J18495" s="40"/>
    </row>
    <row r="18496" spans="1:10" ht="15" x14ac:dyDescent="0.2">
      <c r="A18496" s="734">
        <v>45328</v>
      </c>
      <c r="B18496" s="63" t="s">
        <v>11897</v>
      </c>
      <c r="C18496" s="63" t="s">
        <v>5741</v>
      </c>
      <c r="D18496" s="183" t="s">
        <v>12428</v>
      </c>
      <c r="E18496" s="126">
        <v>1500</v>
      </c>
      <c r="F18496" s="126"/>
      <c r="G18496" s="126">
        <f t="shared" si="330"/>
        <v>-1500</v>
      </c>
      <c r="H18496" s="705" t="s">
        <v>12382</v>
      </c>
      <c r="J18496" s="40"/>
    </row>
    <row r="18497" spans="1:10" ht="15" x14ac:dyDescent="0.2">
      <c r="A18497" s="734">
        <v>45328</v>
      </c>
      <c r="B18497" s="63" t="s">
        <v>10363</v>
      </c>
      <c r="C18497" s="63" t="s">
        <v>5741</v>
      </c>
      <c r="D18497" s="183" t="s">
        <v>1886</v>
      </c>
      <c r="E18497" s="126">
        <v>2800</v>
      </c>
      <c r="F18497" s="126"/>
      <c r="G18497" s="126">
        <f t="shared" si="330"/>
        <v>-2800</v>
      </c>
      <c r="H18497" s="705" t="s">
        <v>12382</v>
      </c>
      <c r="J18497" s="40"/>
    </row>
    <row r="18498" spans="1:10" ht="15" x14ac:dyDescent="0.2">
      <c r="A18498" s="734">
        <v>45328</v>
      </c>
      <c r="B18498" s="63" t="s">
        <v>103</v>
      </c>
      <c r="C18498" s="63" t="s">
        <v>103</v>
      </c>
      <c r="D18498" s="183" t="s">
        <v>8158</v>
      </c>
      <c r="E18498" s="126">
        <v>5000</v>
      </c>
      <c r="F18498" s="126"/>
      <c r="G18498" s="126">
        <f t="shared" si="330"/>
        <v>-5000</v>
      </c>
      <c r="H18498" s="705" t="s">
        <v>12382</v>
      </c>
      <c r="J18498" s="40"/>
    </row>
    <row r="18499" spans="1:10" ht="15" x14ac:dyDescent="0.2">
      <c r="A18499" s="734">
        <v>45328</v>
      </c>
      <c r="B18499" s="63" t="s">
        <v>12429</v>
      </c>
      <c r="C18499" s="63" t="s">
        <v>5410</v>
      </c>
      <c r="D18499" s="183" t="s">
        <v>12430</v>
      </c>
      <c r="E18499" s="126">
        <v>5000</v>
      </c>
      <c r="F18499" s="126"/>
      <c r="G18499" s="126">
        <f t="shared" si="330"/>
        <v>-5000</v>
      </c>
      <c r="H18499" s="705" t="s">
        <v>12382</v>
      </c>
      <c r="J18499" s="40"/>
    </row>
    <row r="18500" spans="1:10" ht="15" x14ac:dyDescent="0.2">
      <c r="A18500" s="734">
        <v>45328</v>
      </c>
      <c r="B18500" s="63" t="s">
        <v>103</v>
      </c>
      <c r="C18500" s="63" t="s">
        <v>1495</v>
      </c>
      <c r="D18500" s="183" t="s">
        <v>370</v>
      </c>
      <c r="E18500" s="126">
        <v>1200</v>
      </c>
      <c r="F18500" s="126"/>
      <c r="G18500" s="126">
        <f t="shared" si="330"/>
        <v>-1200</v>
      </c>
      <c r="H18500" s="705" t="s">
        <v>12382</v>
      </c>
      <c r="J18500" s="40"/>
    </row>
    <row r="18501" spans="1:10" ht="15" x14ac:dyDescent="0.2">
      <c r="A18501" s="734">
        <v>45328</v>
      </c>
      <c r="B18501" s="63" t="s">
        <v>11897</v>
      </c>
      <c r="C18501" s="63" t="s">
        <v>5741</v>
      </c>
      <c r="D18501" s="183" t="s">
        <v>370</v>
      </c>
      <c r="E18501" s="126">
        <v>1700</v>
      </c>
      <c r="F18501" s="126"/>
      <c r="G18501" s="126">
        <f t="shared" si="330"/>
        <v>-1700</v>
      </c>
      <c r="H18501" s="705" t="s">
        <v>12382</v>
      </c>
      <c r="J18501" s="40"/>
    </row>
    <row r="18502" spans="1:10" ht="15" x14ac:dyDescent="0.2">
      <c r="A18502" s="734">
        <v>45328</v>
      </c>
      <c r="B18502" s="63" t="s">
        <v>11897</v>
      </c>
      <c r="C18502" s="63" t="s">
        <v>11029</v>
      </c>
      <c r="D18502" s="183" t="s">
        <v>12036</v>
      </c>
      <c r="E18502" s="126">
        <v>100000</v>
      </c>
      <c r="F18502" s="126"/>
      <c r="G18502" s="126">
        <f t="shared" si="330"/>
        <v>-100000</v>
      </c>
      <c r="H18502" s="705" t="s">
        <v>12382</v>
      </c>
      <c r="J18502" s="40"/>
    </row>
    <row r="18503" spans="1:10" ht="15" x14ac:dyDescent="0.2">
      <c r="A18503" s="734">
        <v>45329</v>
      </c>
      <c r="B18503" s="63" t="s">
        <v>12368</v>
      </c>
      <c r="C18503" s="63" t="s">
        <v>11725</v>
      </c>
      <c r="D18503" s="183" t="s">
        <v>12036</v>
      </c>
      <c r="E18503" s="126">
        <v>162500</v>
      </c>
      <c r="F18503" s="126"/>
      <c r="G18503" s="126">
        <f t="shared" si="330"/>
        <v>-162500</v>
      </c>
      <c r="H18503" s="705" t="s">
        <v>12382</v>
      </c>
      <c r="J18503" s="40"/>
    </row>
    <row r="18504" spans="1:10" ht="24" x14ac:dyDescent="0.2">
      <c r="A18504" s="734">
        <v>45329</v>
      </c>
      <c r="B18504" s="63" t="s">
        <v>11617</v>
      </c>
      <c r="C18504" s="551" t="s">
        <v>10993</v>
      </c>
      <c r="D18504" s="740" t="s">
        <v>12437</v>
      </c>
      <c r="E18504" s="552">
        <v>16000</v>
      </c>
      <c r="F18504" s="126"/>
      <c r="G18504" s="126">
        <f t="shared" si="330"/>
        <v>-16000</v>
      </c>
      <c r="H18504" s="705" t="s">
        <v>12382</v>
      </c>
      <c r="J18504" s="40"/>
    </row>
    <row r="18505" spans="1:10" ht="24" x14ac:dyDescent="0.2">
      <c r="A18505" s="734">
        <v>45329</v>
      </c>
      <c r="B18505" s="63" t="s">
        <v>11738</v>
      </c>
      <c r="C18505" s="551" t="s">
        <v>10993</v>
      </c>
      <c r="D18505" s="740" t="s">
        <v>12437</v>
      </c>
      <c r="E18505" s="552">
        <v>38000</v>
      </c>
      <c r="F18505" s="126"/>
      <c r="G18505" s="126">
        <f t="shared" si="330"/>
        <v>-38000</v>
      </c>
      <c r="H18505" s="705" t="s">
        <v>12382</v>
      </c>
      <c r="J18505" s="40"/>
    </row>
    <row r="18506" spans="1:10" ht="24" x14ac:dyDescent="0.2">
      <c r="A18506" s="734">
        <v>45329</v>
      </c>
      <c r="B18506" s="63" t="s">
        <v>12630</v>
      </c>
      <c r="C18506" s="551" t="s">
        <v>10993</v>
      </c>
      <c r="D18506" s="740" t="s">
        <v>12437</v>
      </c>
      <c r="E18506" s="552">
        <v>19500</v>
      </c>
      <c r="F18506" s="126"/>
      <c r="G18506" s="126">
        <f t="shared" si="330"/>
        <v>-19500</v>
      </c>
      <c r="H18506" s="705" t="s">
        <v>12382</v>
      </c>
      <c r="J18506" s="40"/>
    </row>
    <row r="18507" spans="1:10" ht="24" x14ac:dyDescent="0.2">
      <c r="A18507" s="734">
        <v>45329</v>
      </c>
      <c r="B18507" s="63" t="s">
        <v>11897</v>
      </c>
      <c r="C18507" s="551" t="s">
        <v>10993</v>
      </c>
      <c r="D18507" s="740" t="s">
        <v>12437</v>
      </c>
      <c r="E18507" s="552">
        <v>80000</v>
      </c>
      <c r="F18507" s="126"/>
      <c r="G18507" s="126">
        <f t="shared" si="330"/>
        <v>-80000</v>
      </c>
      <c r="H18507" s="705" t="s">
        <v>12382</v>
      </c>
      <c r="J18507" s="40"/>
    </row>
    <row r="18508" spans="1:10" ht="15" x14ac:dyDescent="0.2">
      <c r="A18508" s="734">
        <v>45329</v>
      </c>
      <c r="B18508" s="63" t="s">
        <v>11617</v>
      </c>
      <c r="C18508" s="63" t="s">
        <v>11552</v>
      </c>
      <c r="D18508" s="183" t="s">
        <v>12438</v>
      </c>
      <c r="E18508" s="126">
        <v>88800</v>
      </c>
      <c r="F18508" s="126"/>
      <c r="G18508" s="126">
        <f t="shared" si="330"/>
        <v>-88800</v>
      </c>
      <c r="H18508" s="705" t="s">
        <v>12382</v>
      </c>
      <c r="J18508" s="40"/>
    </row>
    <row r="18509" spans="1:10" ht="24" x14ac:dyDescent="0.2">
      <c r="A18509" s="734">
        <v>45329</v>
      </c>
      <c r="B18509" s="63" t="s">
        <v>11897</v>
      </c>
      <c r="C18509" s="63" t="s">
        <v>12439</v>
      </c>
      <c r="D18509" s="183" t="s">
        <v>12440</v>
      </c>
      <c r="E18509" s="126">
        <v>164000</v>
      </c>
      <c r="F18509" s="126"/>
      <c r="G18509" s="126">
        <f t="shared" si="330"/>
        <v>-164000</v>
      </c>
      <c r="H18509" s="705" t="s">
        <v>12382</v>
      </c>
      <c r="J18509" s="40"/>
    </row>
    <row r="18510" spans="1:10" ht="15" x14ac:dyDescent="0.2">
      <c r="A18510" s="734">
        <v>45329</v>
      </c>
      <c r="B18510" s="63" t="s">
        <v>10471</v>
      </c>
      <c r="C18510" s="63" t="s">
        <v>12441</v>
      </c>
      <c r="D18510" s="183" t="s">
        <v>12442</v>
      </c>
      <c r="E18510" s="126">
        <v>140000</v>
      </c>
      <c r="F18510" s="126"/>
      <c r="G18510" s="126">
        <f t="shared" si="330"/>
        <v>-140000</v>
      </c>
      <c r="H18510" s="705" t="s">
        <v>12382</v>
      </c>
      <c r="J18510" s="40"/>
    </row>
    <row r="18511" spans="1:10" ht="24" x14ac:dyDescent="0.2">
      <c r="A18511" s="734">
        <v>45329</v>
      </c>
      <c r="B18511" s="63" t="s">
        <v>11897</v>
      </c>
      <c r="C18511" s="63" t="s">
        <v>10993</v>
      </c>
      <c r="D18511" s="183" t="s">
        <v>12443</v>
      </c>
      <c r="E18511" s="126">
        <v>208000</v>
      </c>
      <c r="F18511" s="126"/>
      <c r="G18511" s="126">
        <f t="shared" si="330"/>
        <v>-208000</v>
      </c>
      <c r="H18511" s="705" t="s">
        <v>12382</v>
      </c>
      <c r="J18511" s="40"/>
    </row>
    <row r="18512" spans="1:10" ht="15" x14ac:dyDescent="0.2">
      <c r="A18512" s="734">
        <v>45329</v>
      </c>
      <c r="B18512" s="63" t="s">
        <v>11617</v>
      </c>
      <c r="C18512" s="63" t="s">
        <v>10993</v>
      </c>
      <c r="D18512" s="183" t="s">
        <v>12444</v>
      </c>
      <c r="E18512" s="126">
        <v>23680</v>
      </c>
      <c r="F18512" s="126"/>
      <c r="G18512" s="126">
        <f t="shared" si="330"/>
        <v>-23680</v>
      </c>
      <c r="H18512" s="705" t="s">
        <v>12382</v>
      </c>
      <c r="J18512" s="40"/>
    </row>
    <row r="18513" spans="1:10" ht="15" x14ac:dyDescent="0.2">
      <c r="A18513" s="734">
        <v>45329</v>
      </c>
      <c r="B18513" s="63" t="s">
        <v>103</v>
      </c>
      <c r="C18513" s="63" t="s">
        <v>103</v>
      </c>
      <c r="D18513" s="183" t="s">
        <v>8158</v>
      </c>
      <c r="E18513" s="126">
        <v>2000</v>
      </c>
      <c r="F18513" s="126"/>
      <c r="G18513" s="126">
        <f t="shared" ref="G18513:G18516" si="331">F18513-E18513</f>
        <v>-2000</v>
      </c>
      <c r="H18513" s="705" t="s">
        <v>12382</v>
      </c>
      <c r="J18513" s="40"/>
    </row>
    <row r="18514" spans="1:10" ht="15" x14ac:dyDescent="0.2">
      <c r="A18514" s="734">
        <v>45329</v>
      </c>
      <c r="B18514" s="63" t="s">
        <v>9986</v>
      </c>
      <c r="C18514" s="63" t="s">
        <v>6423</v>
      </c>
      <c r="D18514" s="183" t="s">
        <v>1157</v>
      </c>
      <c r="E18514" s="126">
        <v>35000</v>
      </c>
      <c r="F18514" s="126"/>
      <c r="G18514" s="126">
        <f t="shared" si="331"/>
        <v>-35000</v>
      </c>
      <c r="H18514" s="705" t="s">
        <v>12382</v>
      </c>
      <c r="J18514" s="40"/>
    </row>
    <row r="18515" spans="1:10" ht="15" x14ac:dyDescent="0.2">
      <c r="A18515" s="734">
        <v>45329</v>
      </c>
      <c r="B18515" s="63" t="s">
        <v>11089</v>
      </c>
      <c r="C18515" s="63" t="s">
        <v>10993</v>
      </c>
      <c r="D18515" s="183" t="s">
        <v>12436</v>
      </c>
      <c r="E18515" s="126">
        <v>25500</v>
      </c>
      <c r="F18515" s="126"/>
      <c r="G18515" s="126">
        <f t="shared" ref="G18515" si="332">F18515-E18515</f>
        <v>-25500</v>
      </c>
      <c r="H18515" s="705" t="s">
        <v>12382</v>
      </c>
      <c r="J18515" s="40"/>
    </row>
    <row r="18516" spans="1:10" ht="15" x14ac:dyDescent="0.2">
      <c r="A18516" s="734">
        <v>45329</v>
      </c>
      <c r="B18516" s="63" t="s">
        <v>12429</v>
      </c>
      <c r="C18516" s="63" t="s">
        <v>5741</v>
      </c>
      <c r="D18516" s="183" t="s">
        <v>370</v>
      </c>
      <c r="E18516" s="126">
        <v>2700</v>
      </c>
      <c r="F18516" s="126"/>
      <c r="G18516" s="126">
        <f t="shared" si="331"/>
        <v>-2700</v>
      </c>
      <c r="H18516" s="705" t="s">
        <v>12382</v>
      </c>
      <c r="J18516" s="40"/>
    </row>
    <row r="18517" spans="1:10" ht="15" x14ac:dyDescent="0.2">
      <c r="A18517" s="734">
        <v>45331</v>
      </c>
      <c r="B18517" s="63" t="s">
        <v>11635</v>
      </c>
      <c r="C18517" s="63" t="s">
        <v>12445</v>
      </c>
      <c r="D18517" s="183" t="s">
        <v>1157</v>
      </c>
      <c r="E18517" s="126">
        <v>50000</v>
      </c>
      <c r="F18517" s="126"/>
      <c r="G18517" s="126">
        <f t="shared" ref="G18517:G18529" si="333">F18517-E18517</f>
        <v>-50000</v>
      </c>
      <c r="H18517" s="705" t="s">
        <v>12382</v>
      </c>
      <c r="J18517" s="40"/>
    </row>
    <row r="18518" spans="1:10" ht="15" x14ac:dyDescent="0.2">
      <c r="A18518" s="734">
        <v>45331</v>
      </c>
      <c r="B18518" s="63" t="s">
        <v>12368</v>
      </c>
      <c r="C18518" s="63" t="s">
        <v>10993</v>
      </c>
      <c r="D18518" s="183" t="s">
        <v>12446</v>
      </c>
      <c r="E18518" s="126">
        <v>3000</v>
      </c>
      <c r="F18518" s="126"/>
      <c r="G18518" s="126">
        <f t="shared" si="333"/>
        <v>-3000</v>
      </c>
      <c r="H18518" s="705" t="s">
        <v>12382</v>
      </c>
      <c r="J18518" s="40"/>
    </row>
    <row r="18519" spans="1:10" ht="15" x14ac:dyDescent="0.2">
      <c r="A18519" s="734">
        <v>45331</v>
      </c>
      <c r="B18519" s="63" t="s">
        <v>103</v>
      </c>
      <c r="C18519" s="63" t="s">
        <v>103</v>
      </c>
      <c r="D18519" s="183" t="s">
        <v>8158</v>
      </c>
      <c r="E18519" s="126">
        <v>3000</v>
      </c>
      <c r="F18519" s="126"/>
      <c r="G18519" s="126">
        <f t="shared" si="333"/>
        <v>-3000</v>
      </c>
      <c r="H18519" s="705" t="s">
        <v>12382</v>
      </c>
      <c r="J18519" s="40"/>
    </row>
    <row r="18520" spans="1:10" ht="15" x14ac:dyDescent="0.2">
      <c r="A18520" s="734">
        <v>45331</v>
      </c>
      <c r="B18520" s="63" t="s">
        <v>11089</v>
      </c>
      <c r="C18520" s="63" t="s">
        <v>5741</v>
      </c>
      <c r="D18520" s="183" t="s">
        <v>370</v>
      </c>
      <c r="E18520" s="126">
        <v>2000</v>
      </c>
      <c r="F18520" s="126"/>
      <c r="G18520" s="126">
        <f t="shared" si="333"/>
        <v>-2000</v>
      </c>
      <c r="H18520" s="705" t="s">
        <v>12382</v>
      </c>
      <c r="J18520" s="40"/>
    </row>
    <row r="18521" spans="1:10" ht="15" x14ac:dyDescent="0.2">
      <c r="A18521" s="734">
        <v>45331</v>
      </c>
      <c r="B18521" s="63" t="s">
        <v>10471</v>
      </c>
      <c r="C18521" s="63" t="s">
        <v>12309</v>
      </c>
      <c r="D18521" s="183" t="s">
        <v>1157</v>
      </c>
      <c r="E18521" s="126">
        <v>50000</v>
      </c>
      <c r="F18521" s="126"/>
      <c r="G18521" s="126">
        <f t="shared" si="333"/>
        <v>-50000</v>
      </c>
      <c r="H18521" s="705" t="s">
        <v>12382</v>
      </c>
      <c r="J18521" s="40"/>
    </row>
    <row r="18522" spans="1:10" ht="15" x14ac:dyDescent="0.2">
      <c r="A18522" s="734">
        <v>45331</v>
      </c>
      <c r="B18522" s="63" t="s">
        <v>9356</v>
      </c>
      <c r="C18522" s="63" t="s">
        <v>12309</v>
      </c>
      <c r="D18522" s="183" t="s">
        <v>1157</v>
      </c>
      <c r="E18522" s="126">
        <v>25000</v>
      </c>
      <c r="F18522" s="126"/>
      <c r="G18522" s="126">
        <f t="shared" si="333"/>
        <v>-25000</v>
      </c>
      <c r="H18522" s="705" t="s">
        <v>12382</v>
      </c>
      <c r="J18522" s="40"/>
    </row>
    <row r="18523" spans="1:10" ht="15" x14ac:dyDescent="0.2">
      <c r="A18523" s="734">
        <v>45331</v>
      </c>
      <c r="B18523" s="63" t="s">
        <v>11738</v>
      </c>
      <c r="C18523" s="63" t="s">
        <v>12155</v>
      </c>
      <c r="D18523" s="183" t="s">
        <v>12462</v>
      </c>
      <c r="E18523" s="126">
        <v>25000</v>
      </c>
      <c r="F18523" s="126"/>
      <c r="G18523" s="126">
        <f t="shared" si="333"/>
        <v>-25000</v>
      </c>
      <c r="H18523" s="705" t="s">
        <v>12382</v>
      </c>
      <c r="J18523" s="40"/>
    </row>
    <row r="18524" spans="1:10" ht="15" x14ac:dyDescent="0.2">
      <c r="A18524" s="734">
        <v>45332</v>
      </c>
      <c r="B18524" s="63" t="s">
        <v>8559</v>
      </c>
      <c r="C18524" s="63" t="s">
        <v>11633</v>
      </c>
      <c r="D18524" s="183" t="s">
        <v>12447</v>
      </c>
      <c r="E18524" s="126">
        <v>12000</v>
      </c>
      <c r="F18524" s="126"/>
      <c r="G18524" s="126">
        <f t="shared" si="333"/>
        <v>-12000</v>
      </c>
      <c r="H18524" s="705" t="s">
        <v>12382</v>
      </c>
      <c r="J18524" s="40"/>
    </row>
    <row r="18525" spans="1:10" ht="15" x14ac:dyDescent="0.2">
      <c r="A18525" s="734">
        <v>45332</v>
      </c>
      <c r="B18525" s="63" t="s">
        <v>11089</v>
      </c>
      <c r="C18525" s="63" t="s">
        <v>5741</v>
      </c>
      <c r="D18525" s="183" t="s">
        <v>12448</v>
      </c>
      <c r="E18525" s="126">
        <v>3500</v>
      </c>
      <c r="F18525" s="126"/>
      <c r="G18525" s="126">
        <f t="shared" si="333"/>
        <v>-3500</v>
      </c>
      <c r="H18525" s="705" t="s">
        <v>12382</v>
      </c>
      <c r="J18525" s="40"/>
    </row>
    <row r="18526" spans="1:10" ht="15" x14ac:dyDescent="0.2">
      <c r="A18526" s="734">
        <v>45332</v>
      </c>
      <c r="B18526" s="63" t="s">
        <v>12449</v>
      </c>
      <c r="C18526" s="63" t="s">
        <v>5741</v>
      </c>
      <c r="D18526" s="183" t="s">
        <v>12450</v>
      </c>
      <c r="E18526" s="126">
        <v>2200</v>
      </c>
      <c r="F18526" s="126"/>
      <c r="G18526" s="126">
        <f t="shared" si="333"/>
        <v>-2200</v>
      </c>
      <c r="H18526" s="705" t="s">
        <v>12382</v>
      </c>
      <c r="J18526" s="40"/>
    </row>
    <row r="18527" spans="1:10" ht="24" x14ac:dyDescent="0.2">
      <c r="A18527" s="734">
        <v>45332</v>
      </c>
      <c r="B18527" s="63" t="s">
        <v>11897</v>
      </c>
      <c r="C18527" s="63" t="s">
        <v>11633</v>
      </c>
      <c r="D18527" s="183" t="s">
        <v>12451</v>
      </c>
      <c r="E18527" s="126">
        <v>85000</v>
      </c>
      <c r="F18527" s="126"/>
      <c r="G18527" s="126">
        <f t="shared" si="333"/>
        <v>-85000</v>
      </c>
      <c r="H18527" s="705" t="s">
        <v>12382</v>
      </c>
      <c r="J18527" s="40"/>
    </row>
    <row r="18528" spans="1:10" ht="15" x14ac:dyDescent="0.2">
      <c r="A18528" s="734">
        <v>45332</v>
      </c>
      <c r="B18528" s="63" t="s">
        <v>11897</v>
      </c>
      <c r="C18528" s="63" t="s">
        <v>12038</v>
      </c>
      <c r="D18528" s="183" t="s">
        <v>12453</v>
      </c>
      <c r="E18528" s="126">
        <v>500000</v>
      </c>
      <c r="F18528" s="126"/>
      <c r="G18528" s="126">
        <f t="shared" si="333"/>
        <v>-500000</v>
      </c>
      <c r="H18528" s="705" t="s">
        <v>12382</v>
      </c>
      <c r="J18528" s="40"/>
    </row>
    <row r="18529" spans="1:10" ht="15" x14ac:dyDescent="0.2">
      <c r="A18529" s="734">
        <v>45332</v>
      </c>
      <c r="B18529" s="63" t="s">
        <v>11738</v>
      </c>
      <c r="C18529" s="63" t="s">
        <v>10993</v>
      </c>
      <c r="D18529" s="183" t="s">
        <v>11877</v>
      </c>
      <c r="E18529" s="126">
        <v>15170</v>
      </c>
      <c r="F18529" s="126"/>
      <c r="G18529" s="126">
        <f t="shared" si="333"/>
        <v>-15170</v>
      </c>
      <c r="H18529" s="705" t="s">
        <v>12382</v>
      </c>
      <c r="J18529" s="40"/>
    </row>
    <row r="18530" spans="1:10" ht="15" x14ac:dyDescent="0.2">
      <c r="A18530" s="734">
        <v>45332</v>
      </c>
      <c r="B18530" s="63" t="s">
        <v>10363</v>
      </c>
      <c r="C18530" s="63" t="s">
        <v>2190</v>
      </c>
      <c r="D18530" s="183" t="s">
        <v>12454</v>
      </c>
      <c r="E18530" s="126">
        <v>24000</v>
      </c>
      <c r="F18530" s="126"/>
      <c r="G18530" s="126">
        <f t="shared" ref="G18530:G18540" si="334">F18530-E18530</f>
        <v>-24000</v>
      </c>
      <c r="H18530" s="705" t="s">
        <v>12382</v>
      </c>
      <c r="J18530" s="40"/>
    </row>
    <row r="18531" spans="1:10" ht="15" x14ac:dyDescent="0.2">
      <c r="A18531" s="734">
        <v>45332</v>
      </c>
      <c r="B18531" s="63" t="s">
        <v>8559</v>
      </c>
      <c r="C18531" s="63" t="s">
        <v>5741</v>
      </c>
      <c r="D18531" s="183" t="s">
        <v>370</v>
      </c>
      <c r="E18531" s="126">
        <v>3000</v>
      </c>
      <c r="F18531" s="126"/>
      <c r="G18531" s="126">
        <f t="shared" si="334"/>
        <v>-3000</v>
      </c>
      <c r="H18531" s="705" t="s">
        <v>12382</v>
      </c>
      <c r="J18531" s="40"/>
    </row>
    <row r="18532" spans="1:10" ht="15" x14ac:dyDescent="0.2">
      <c r="A18532" s="734">
        <v>45332</v>
      </c>
      <c r="B18532" s="63" t="s">
        <v>11897</v>
      </c>
      <c r="C18532" s="63" t="s">
        <v>5741</v>
      </c>
      <c r="D18532" s="183" t="s">
        <v>370</v>
      </c>
      <c r="E18532" s="126">
        <v>600</v>
      </c>
      <c r="F18532" s="126"/>
      <c r="G18532" s="126">
        <f t="shared" si="334"/>
        <v>-600</v>
      </c>
      <c r="H18532" s="705" t="s">
        <v>12382</v>
      </c>
      <c r="J18532" s="40"/>
    </row>
    <row r="18533" spans="1:10" ht="15" x14ac:dyDescent="0.2">
      <c r="A18533" s="734">
        <v>45332</v>
      </c>
      <c r="B18533" s="63" t="s">
        <v>12536</v>
      </c>
      <c r="C18533" s="63" t="s">
        <v>5410</v>
      </c>
      <c r="D18533" s="183" t="s">
        <v>12455</v>
      </c>
      <c r="E18533" s="126">
        <v>5000</v>
      </c>
      <c r="F18533" s="126"/>
      <c r="G18533" s="126">
        <f t="shared" si="334"/>
        <v>-5000</v>
      </c>
      <c r="H18533" s="705" t="s">
        <v>12382</v>
      </c>
      <c r="J18533" s="40"/>
    </row>
    <row r="18534" spans="1:10" ht="15" x14ac:dyDescent="0.2">
      <c r="A18534" s="734">
        <v>45332</v>
      </c>
      <c r="B18534" s="63" t="s">
        <v>11897</v>
      </c>
      <c r="C18534" s="63" t="s">
        <v>10993</v>
      </c>
      <c r="D18534" s="183" t="s">
        <v>12456</v>
      </c>
      <c r="E18534" s="126">
        <v>7500</v>
      </c>
      <c r="F18534" s="126"/>
      <c r="G18534" s="126">
        <f t="shared" si="334"/>
        <v>-7500</v>
      </c>
      <c r="H18534" s="705" t="s">
        <v>12382</v>
      </c>
      <c r="J18534" s="40"/>
    </row>
    <row r="18535" spans="1:10" ht="15" x14ac:dyDescent="0.2">
      <c r="A18535" s="734">
        <v>45332</v>
      </c>
      <c r="B18535" s="63" t="s">
        <v>3945</v>
      </c>
      <c r="C18535" s="63" t="s">
        <v>794</v>
      </c>
      <c r="D18535" s="183" t="s">
        <v>12457</v>
      </c>
      <c r="E18535" s="126">
        <v>2100</v>
      </c>
      <c r="F18535" s="126"/>
      <c r="G18535" s="126">
        <f t="shared" si="334"/>
        <v>-2100</v>
      </c>
      <c r="H18535" s="705" t="s">
        <v>12382</v>
      </c>
      <c r="J18535" s="40"/>
    </row>
    <row r="18536" spans="1:10" ht="15" x14ac:dyDescent="0.2">
      <c r="A18536" s="734">
        <v>45332</v>
      </c>
      <c r="B18536" s="63" t="s">
        <v>11897</v>
      </c>
      <c r="C18536" s="63" t="s">
        <v>5741</v>
      </c>
      <c r="D18536" s="183" t="s">
        <v>370</v>
      </c>
      <c r="E18536" s="126">
        <v>450</v>
      </c>
      <c r="F18536" s="126"/>
      <c r="G18536" s="126">
        <f t="shared" si="334"/>
        <v>-450</v>
      </c>
      <c r="H18536" s="705" t="s">
        <v>12382</v>
      </c>
      <c r="J18536" s="40"/>
    </row>
    <row r="18537" spans="1:10" ht="15" x14ac:dyDescent="0.2">
      <c r="A18537" s="734">
        <v>45332</v>
      </c>
      <c r="B18537" s="63" t="s">
        <v>9356</v>
      </c>
      <c r="C18537" s="63" t="s">
        <v>10993</v>
      </c>
      <c r="D18537" s="183" t="s">
        <v>12461</v>
      </c>
      <c r="E18537" s="126">
        <v>1200</v>
      </c>
      <c r="F18537" s="126"/>
      <c r="G18537" s="126">
        <f>F18537-E18537</f>
        <v>-1200</v>
      </c>
      <c r="H18537" s="705" t="s">
        <v>12382</v>
      </c>
      <c r="J18537" s="40"/>
    </row>
    <row r="18538" spans="1:10" ht="15" x14ac:dyDescent="0.2">
      <c r="A18538" s="734">
        <v>45332</v>
      </c>
      <c r="B18538" s="63" t="s">
        <v>12458</v>
      </c>
      <c r="C18538" s="63" t="s">
        <v>12459</v>
      </c>
      <c r="D18538" s="183" t="s">
        <v>12460</v>
      </c>
      <c r="E18538" s="126">
        <v>20900</v>
      </c>
      <c r="F18538" s="126"/>
      <c r="G18538" s="126">
        <f t="shared" si="334"/>
        <v>-20900</v>
      </c>
      <c r="H18538" s="705" t="s">
        <v>12382</v>
      </c>
      <c r="J18538" s="40"/>
    </row>
    <row r="18539" spans="1:10" ht="15" x14ac:dyDescent="0.2">
      <c r="A18539" s="734">
        <v>45332</v>
      </c>
      <c r="B18539" s="63" t="s">
        <v>12429</v>
      </c>
      <c r="C18539" s="63" t="s">
        <v>392</v>
      </c>
      <c r="D18539" s="183" t="s">
        <v>12467</v>
      </c>
      <c r="E18539" s="126">
        <v>3100</v>
      </c>
      <c r="F18539" s="126"/>
      <c r="G18539" s="126">
        <f t="shared" si="334"/>
        <v>-3100</v>
      </c>
      <c r="H18539" s="705" t="s">
        <v>12382</v>
      </c>
      <c r="J18539" s="40"/>
    </row>
    <row r="18540" spans="1:10" ht="15" x14ac:dyDescent="0.2">
      <c r="A18540" s="734">
        <v>45332</v>
      </c>
      <c r="B18540" s="63" t="s">
        <v>10908</v>
      </c>
      <c r="C18540" s="63" t="s">
        <v>392</v>
      </c>
      <c r="D18540" s="183" t="s">
        <v>12466</v>
      </c>
      <c r="E18540" s="126">
        <v>7230</v>
      </c>
      <c r="F18540" s="126"/>
      <c r="G18540" s="126">
        <f t="shared" si="334"/>
        <v>-7230</v>
      </c>
      <c r="H18540" s="705" t="s">
        <v>12382</v>
      </c>
      <c r="J18540" s="40"/>
    </row>
    <row r="18541" spans="1:10" ht="15" x14ac:dyDescent="0.2">
      <c r="A18541" s="734">
        <v>45332</v>
      </c>
      <c r="B18541" s="63" t="s">
        <v>11897</v>
      </c>
      <c r="C18541" s="63" t="s">
        <v>5741</v>
      </c>
      <c r="D18541" s="183" t="s">
        <v>370</v>
      </c>
      <c r="E18541" s="126">
        <v>600</v>
      </c>
      <c r="F18541" s="126"/>
      <c r="G18541" s="126">
        <f t="shared" ref="G18541:G18544" si="335">F18541-E18541</f>
        <v>-600</v>
      </c>
      <c r="H18541" s="705" t="s">
        <v>12382</v>
      </c>
      <c r="J18541" s="40"/>
    </row>
    <row r="18542" spans="1:10" ht="15" x14ac:dyDescent="0.2">
      <c r="A18542" s="734">
        <v>45332</v>
      </c>
      <c r="B18542" s="63" t="s">
        <v>10908</v>
      </c>
      <c r="C18542" s="63" t="s">
        <v>5741</v>
      </c>
      <c r="D18542" s="183" t="s">
        <v>370</v>
      </c>
      <c r="E18542" s="126">
        <v>2000</v>
      </c>
      <c r="F18542" s="126"/>
      <c r="G18542" s="126">
        <f t="shared" si="335"/>
        <v>-2000</v>
      </c>
      <c r="H18542" s="705" t="s">
        <v>12382</v>
      </c>
      <c r="J18542" s="40"/>
    </row>
    <row r="18543" spans="1:10" ht="15" x14ac:dyDescent="0.2">
      <c r="A18543" s="734">
        <v>45333</v>
      </c>
      <c r="B18543" s="63" t="s">
        <v>12630</v>
      </c>
      <c r="C18543" s="63" t="s">
        <v>9549</v>
      </c>
      <c r="D18543" s="183" t="s">
        <v>12468</v>
      </c>
      <c r="E18543" s="126">
        <v>1000</v>
      </c>
      <c r="F18543" s="126"/>
      <c r="G18543" s="126">
        <f t="shared" si="335"/>
        <v>-1000</v>
      </c>
      <c r="H18543" s="705" t="s">
        <v>12382</v>
      </c>
      <c r="J18543" s="40"/>
    </row>
    <row r="18544" spans="1:10" ht="15" x14ac:dyDescent="0.2">
      <c r="A18544" s="734">
        <v>45333</v>
      </c>
      <c r="B18544" s="63" t="s">
        <v>12429</v>
      </c>
      <c r="C18544" s="63" t="s">
        <v>5741</v>
      </c>
      <c r="D18544" s="183" t="s">
        <v>12469</v>
      </c>
      <c r="E18544" s="126">
        <v>1200</v>
      </c>
      <c r="F18544" s="126"/>
      <c r="G18544" s="126">
        <f t="shared" si="335"/>
        <v>-1200</v>
      </c>
      <c r="H18544" s="705" t="s">
        <v>12382</v>
      </c>
      <c r="J18544" s="40"/>
    </row>
    <row r="18545" spans="1:10" ht="15" x14ac:dyDescent="0.2">
      <c r="A18545" s="734">
        <v>45334</v>
      </c>
      <c r="B18545" s="63" t="s">
        <v>103</v>
      </c>
      <c r="C18545" s="63" t="s">
        <v>103</v>
      </c>
      <c r="D18545" s="183" t="s">
        <v>8158</v>
      </c>
      <c r="E18545" s="126">
        <v>3000</v>
      </c>
      <c r="F18545" s="126"/>
      <c r="G18545" s="126">
        <f t="shared" ref="G18545:G18553" si="336">F18545-E18545</f>
        <v>-3000</v>
      </c>
      <c r="H18545" s="705" t="s">
        <v>12382</v>
      </c>
      <c r="J18545" s="40"/>
    </row>
    <row r="18546" spans="1:10" ht="15" x14ac:dyDescent="0.2">
      <c r="A18546" s="734">
        <v>45334</v>
      </c>
      <c r="B18546" s="63" t="s">
        <v>10908</v>
      </c>
      <c r="C18546" s="63" t="s">
        <v>5741</v>
      </c>
      <c r="D18546" s="183" t="s">
        <v>370</v>
      </c>
      <c r="E18546" s="126">
        <v>2000</v>
      </c>
      <c r="F18546" s="126"/>
      <c r="G18546" s="126">
        <f t="shared" si="336"/>
        <v>-2000</v>
      </c>
      <c r="H18546" s="705" t="s">
        <v>12382</v>
      </c>
      <c r="J18546" s="40"/>
    </row>
    <row r="18547" spans="1:10" ht="15" x14ac:dyDescent="0.2">
      <c r="A18547" s="734">
        <v>45334</v>
      </c>
      <c r="B18547" s="63" t="s">
        <v>10908</v>
      </c>
      <c r="C18547" s="63" t="s">
        <v>5741</v>
      </c>
      <c r="D18547" s="183" t="s">
        <v>370</v>
      </c>
      <c r="E18547" s="126">
        <v>500</v>
      </c>
      <c r="F18547" s="126"/>
      <c r="G18547" s="126">
        <f t="shared" si="336"/>
        <v>-500</v>
      </c>
      <c r="H18547" s="705" t="s">
        <v>12382</v>
      </c>
      <c r="J18547" s="40"/>
    </row>
    <row r="18548" spans="1:10" ht="24" x14ac:dyDescent="0.2">
      <c r="A18548" s="734">
        <v>45334</v>
      </c>
      <c r="B18548" s="63" t="s">
        <v>12536</v>
      </c>
      <c r="C18548" s="63" t="s">
        <v>10993</v>
      </c>
      <c r="D18548" s="183" t="s">
        <v>12577</v>
      </c>
      <c r="E18548" s="126">
        <v>35000</v>
      </c>
      <c r="F18548" s="126"/>
      <c r="G18548" s="126">
        <f t="shared" si="336"/>
        <v>-35000</v>
      </c>
      <c r="H18548" s="705" t="s">
        <v>12382</v>
      </c>
      <c r="J18548" s="40"/>
    </row>
    <row r="18549" spans="1:10" ht="15" x14ac:dyDescent="0.2">
      <c r="A18549" s="734">
        <v>45334</v>
      </c>
      <c r="B18549" s="63" t="s">
        <v>8559</v>
      </c>
      <c r="C18549" s="63" t="s">
        <v>5741</v>
      </c>
      <c r="D18549" s="183" t="s">
        <v>12470</v>
      </c>
      <c r="E18549" s="126">
        <v>500</v>
      </c>
      <c r="F18549" s="126"/>
      <c r="G18549" s="126">
        <f t="shared" si="336"/>
        <v>-500</v>
      </c>
      <c r="H18549" s="705" t="s">
        <v>12382</v>
      </c>
      <c r="J18549" s="40"/>
    </row>
    <row r="18550" spans="1:10" ht="15" x14ac:dyDescent="0.2">
      <c r="A18550" s="734">
        <v>45334</v>
      </c>
      <c r="B18550" s="63" t="s">
        <v>9356</v>
      </c>
      <c r="C18550" s="63" t="s">
        <v>10993</v>
      </c>
      <c r="D18550" s="183" t="s">
        <v>12471</v>
      </c>
      <c r="E18550" s="126">
        <v>5000</v>
      </c>
      <c r="F18550" s="126"/>
      <c r="G18550" s="126">
        <f t="shared" si="336"/>
        <v>-5000</v>
      </c>
      <c r="H18550" s="705" t="s">
        <v>12382</v>
      </c>
      <c r="J18550" s="40"/>
    </row>
    <row r="18551" spans="1:10" ht="15" x14ac:dyDescent="0.2">
      <c r="A18551" s="734">
        <v>45334</v>
      </c>
      <c r="B18551" s="63" t="s">
        <v>9356</v>
      </c>
      <c r="C18551" s="63" t="s">
        <v>392</v>
      </c>
      <c r="D18551" s="183" t="s">
        <v>12472</v>
      </c>
      <c r="E18551" s="126">
        <v>1500</v>
      </c>
      <c r="F18551" s="126"/>
      <c r="G18551" s="126">
        <f t="shared" si="336"/>
        <v>-1500</v>
      </c>
      <c r="H18551" s="705" t="s">
        <v>12382</v>
      </c>
      <c r="J18551" s="40"/>
    </row>
    <row r="18552" spans="1:10" ht="15" x14ac:dyDescent="0.2">
      <c r="A18552" s="734">
        <v>45334</v>
      </c>
      <c r="B18552" s="63" t="s">
        <v>11897</v>
      </c>
      <c r="C18552" s="63" t="s">
        <v>8091</v>
      </c>
      <c r="D18552" s="183" t="s">
        <v>12473</v>
      </c>
      <c r="E18552" s="126">
        <v>500000</v>
      </c>
      <c r="F18552" s="126"/>
      <c r="G18552" s="126">
        <f t="shared" si="336"/>
        <v>-500000</v>
      </c>
      <c r="H18552" s="705" t="s">
        <v>12382</v>
      </c>
      <c r="J18552" s="40"/>
    </row>
    <row r="18553" spans="1:10" ht="24" x14ac:dyDescent="0.2">
      <c r="A18553" s="734">
        <v>45334</v>
      </c>
      <c r="B18553" s="63" t="s">
        <v>8559</v>
      </c>
      <c r="C18553" s="63" t="s">
        <v>3145</v>
      </c>
      <c r="D18553" s="183" t="s">
        <v>12474</v>
      </c>
      <c r="E18553" s="126">
        <v>60000</v>
      </c>
      <c r="F18553" s="126"/>
      <c r="G18553" s="126">
        <f t="shared" si="336"/>
        <v>-60000</v>
      </c>
      <c r="H18553" s="705" t="s">
        <v>12382</v>
      </c>
      <c r="J18553" s="40"/>
    </row>
    <row r="18554" spans="1:10" ht="15" x14ac:dyDescent="0.2">
      <c r="A18554" s="734">
        <v>45334</v>
      </c>
      <c r="B18554" s="63" t="s">
        <v>11089</v>
      </c>
      <c r="C18554" s="63" t="s">
        <v>12475</v>
      </c>
      <c r="D18554" s="183" t="s">
        <v>12476</v>
      </c>
      <c r="E18554" s="126">
        <v>20000</v>
      </c>
      <c r="F18554" s="126"/>
      <c r="G18554" s="126">
        <f t="shared" ref="G18554:G18556" si="337">F18554-E18554</f>
        <v>-20000</v>
      </c>
      <c r="H18554" s="705" t="s">
        <v>12382</v>
      </c>
      <c r="J18554" s="40"/>
    </row>
    <row r="18555" spans="1:10" ht="15" x14ac:dyDescent="0.2">
      <c r="A18555" s="734">
        <v>45334</v>
      </c>
      <c r="B18555" s="63" t="s">
        <v>10908</v>
      </c>
      <c r="C18555" s="63" t="s">
        <v>5741</v>
      </c>
      <c r="D18555" s="183" t="s">
        <v>370</v>
      </c>
      <c r="E18555" s="126">
        <v>200</v>
      </c>
      <c r="F18555" s="126"/>
      <c r="G18555" s="126">
        <f t="shared" si="337"/>
        <v>-200</v>
      </c>
      <c r="H18555" s="705" t="s">
        <v>12382</v>
      </c>
      <c r="J18555" s="40"/>
    </row>
    <row r="18556" spans="1:10" ht="15" x14ac:dyDescent="0.2">
      <c r="A18556" s="734">
        <v>45334</v>
      </c>
      <c r="B18556" s="63" t="s">
        <v>12207</v>
      </c>
      <c r="C18556" s="63" t="s">
        <v>11099</v>
      </c>
      <c r="D18556" s="183" t="s">
        <v>12036</v>
      </c>
      <c r="E18556" s="126">
        <v>100000</v>
      </c>
      <c r="F18556" s="126"/>
      <c r="G18556" s="126">
        <f t="shared" si="337"/>
        <v>-100000</v>
      </c>
      <c r="H18556" s="705" t="s">
        <v>12382</v>
      </c>
      <c r="J18556" s="40"/>
    </row>
    <row r="18557" spans="1:10" ht="15" x14ac:dyDescent="0.2">
      <c r="A18557" s="734">
        <v>45334</v>
      </c>
      <c r="B18557" s="63" t="s">
        <v>11897</v>
      </c>
      <c r="C18557" s="63" t="s">
        <v>5741</v>
      </c>
      <c r="D18557" s="183" t="s">
        <v>370</v>
      </c>
      <c r="E18557" s="126">
        <v>1350</v>
      </c>
      <c r="F18557" s="126"/>
      <c r="G18557" s="126">
        <f t="shared" ref="G18557:G18566" si="338">F18557-E18557</f>
        <v>-1350</v>
      </c>
      <c r="H18557" s="705" t="s">
        <v>12382</v>
      </c>
      <c r="J18557" s="40"/>
    </row>
    <row r="18558" spans="1:10" ht="15" x14ac:dyDescent="0.2">
      <c r="A18558" s="734">
        <v>45334</v>
      </c>
      <c r="B18558" s="63" t="s">
        <v>103</v>
      </c>
      <c r="C18558" s="63" t="s">
        <v>12506</v>
      </c>
      <c r="D18558" s="183" t="s">
        <v>370</v>
      </c>
      <c r="E18558" s="126">
        <v>6300</v>
      </c>
      <c r="F18558" s="126"/>
      <c r="G18558" s="126">
        <f t="shared" si="338"/>
        <v>-6300</v>
      </c>
      <c r="H18558" s="705" t="s">
        <v>12382</v>
      </c>
      <c r="J18558" s="40"/>
    </row>
    <row r="18559" spans="1:10" ht="15" x14ac:dyDescent="0.2">
      <c r="A18559" s="734">
        <v>45334</v>
      </c>
      <c r="B18559" s="63" t="s">
        <v>103</v>
      </c>
      <c r="C18559" s="63" t="s">
        <v>103</v>
      </c>
      <c r="D18559" s="183" t="s">
        <v>12507</v>
      </c>
      <c r="E18559" s="126">
        <v>2000</v>
      </c>
      <c r="F18559" s="126"/>
      <c r="G18559" s="126">
        <f t="shared" si="338"/>
        <v>-2000</v>
      </c>
      <c r="H18559" s="705" t="s">
        <v>12382</v>
      </c>
      <c r="J18559" s="40"/>
    </row>
    <row r="18560" spans="1:10" ht="15" x14ac:dyDescent="0.2">
      <c r="A18560" s="734">
        <v>45334</v>
      </c>
      <c r="B18560" s="63" t="s">
        <v>103</v>
      </c>
      <c r="C18560" s="63" t="s">
        <v>12508</v>
      </c>
      <c r="D18560" s="183" t="s">
        <v>12509</v>
      </c>
      <c r="E18560" s="126">
        <v>12840</v>
      </c>
      <c r="F18560" s="126"/>
      <c r="G18560" s="126">
        <f t="shared" si="338"/>
        <v>-12840</v>
      </c>
      <c r="H18560" s="705" t="s">
        <v>12382</v>
      </c>
      <c r="J18560" s="40"/>
    </row>
    <row r="18561" spans="1:10" ht="15" x14ac:dyDescent="0.2">
      <c r="A18561" s="734">
        <v>45335</v>
      </c>
      <c r="B18561" s="63" t="s">
        <v>11635</v>
      </c>
      <c r="C18561" s="63" t="s">
        <v>5741</v>
      </c>
      <c r="D18561" s="183" t="s">
        <v>12510</v>
      </c>
      <c r="E18561" s="126">
        <v>300</v>
      </c>
      <c r="F18561" s="126"/>
      <c r="G18561" s="126">
        <f t="shared" si="338"/>
        <v>-300</v>
      </c>
      <c r="H18561" s="705" t="s">
        <v>12382</v>
      </c>
      <c r="J18561" s="40"/>
    </row>
    <row r="18562" spans="1:10" ht="15" x14ac:dyDescent="0.2">
      <c r="A18562" s="734">
        <v>45335</v>
      </c>
      <c r="B18562" s="63" t="s">
        <v>103</v>
      </c>
      <c r="C18562" s="63" t="s">
        <v>103</v>
      </c>
      <c r="D18562" s="183" t="s">
        <v>12511</v>
      </c>
      <c r="E18562" s="126">
        <v>4370</v>
      </c>
      <c r="F18562" s="126"/>
      <c r="G18562" s="126">
        <f t="shared" si="338"/>
        <v>-4370</v>
      </c>
      <c r="H18562" s="705" t="s">
        <v>12382</v>
      </c>
      <c r="J18562" s="40"/>
    </row>
    <row r="18563" spans="1:10" ht="15" x14ac:dyDescent="0.2">
      <c r="A18563" s="734">
        <v>45335</v>
      </c>
      <c r="B18563" s="63" t="s">
        <v>103</v>
      </c>
      <c r="C18563" s="63" t="s">
        <v>103</v>
      </c>
      <c r="D18563" s="183" t="s">
        <v>12507</v>
      </c>
      <c r="E18563" s="126">
        <v>4660</v>
      </c>
      <c r="F18563" s="126"/>
      <c r="G18563" s="126">
        <f t="shared" si="338"/>
        <v>-4660</v>
      </c>
      <c r="H18563" s="705" t="s">
        <v>12382</v>
      </c>
      <c r="J18563" s="40"/>
    </row>
    <row r="18564" spans="1:10" ht="15" x14ac:dyDescent="0.2">
      <c r="A18564" s="734">
        <v>45335</v>
      </c>
      <c r="B18564" s="63" t="s">
        <v>103</v>
      </c>
      <c r="C18564" s="63" t="s">
        <v>3470</v>
      </c>
      <c r="D18564" s="183" t="s">
        <v>12512</v>
      </c>
      <c r="E18564" s="126">
        <v>7500</v>
      </c>
      <c r="F18564" s="126"/>
      <c r="G18564" s="126">
        <f t="shared" si="338"/>
        <v>-7500</v>
      </c>
      <c r="H18564" s="705" t="s">
        <v>12382</v>
      </c>
      <c r="J18564" s="40"/>
    </row>
    <row r="18565" spans="1:10" ht="15" x14ac:dyDescent="0.2">
      <c r="A18565" s="734">
        <v>45335</v>
      </c>
      <c r="B18565" s="63" t="s">
        <v>103</v>
      </c>
      <c r="C18565" s="63" t="s">
        <v>103</v>
      </c>
      <c r="D18565" s="183" t="s">
        <v>8158</v>
      </c>
      <c r="E18565" s="126">
        <v>3000</v>
      </c>
      <c r="F18565" s="126"/>
      <c r="G18565" s="126">
        <f t="shared" si="338"/>
        <v>-3000</v>
      </c>
      <c r="H18565" s="705" t="s">
        <v>12382</v>
      </c>
      <c r="J18565" s="40"/>
    </row>
    <row r="18566" spans="1:10" ht="15" x14ac:dyDescent="0.2">
      <c r="A18566" s="734">
        <v>45335</v>
      </c>
      <c r="B18566" s="63" t="s">
        <v>11446</v>
      </c>
      <c r="C18566" s="63" t="s">
        <v>10993</v>
      </c>
      <c r="D18566" s="183" t="s">
        <v>12513</v>
      </c>
      <c r="E18566" s="126">
        <v>10900</v>
      </c>
      <c r="F18566" s="126"/>
      <c r="G18566" s="126">
        <f t="shared" si="338"/>
        <v>-10900</v>
      </c>
      <c r="H18566" s="705" t="s">
        <v>12382</v>
      </c>
      <c r="J18566" s="40"/>
    </row>
    <row r="18567" spans="1:10" ht="15" x14ac:dyDescent="0.2">
      <c r="A18567" s="734">
        <v>45335</v>
      </c>
      <c r="B18567" s="63" t="s">
        <v>12514</v>
      </c>
      <c r="C18567" s="63" t="s">
        <v>1198</v>
      </c>
      <c r="D18567" s="183" t="s">
        <v>12515</v>
      </c>
      <c r="E18567" s="126">
        <v>27500</v>
      </c>
      <c r="F18567" s="126"/>
      <c r="G18567" s="126">
        <f t="shared" ref="G18567:G18572" si="339">F18567-E18567</f>
        <v>-27500</v>
      </c>
      <c r="H18567" s="705" t="s">
        <v>12382</v>
      </c>
      <c r="J18567" s="40"/>
    </row>
    <row r="18568" spans="1:10" ht="15" x14ac:dyDescent="0.2">
      <c r="A18568" s="734">
        <v>45335</v>
      </c>
      <c r="B18568" s="63" t="s">
        <v>8559</v>
      </c>
      <c r="C18568" s="63" t="s">
        <v>5741</v>
      </c>
      <c r="D18568" s="183" t="s">
        <v>370</v>
      </c>
      <c r="E18568" s="126">
        <v>650</v>
      </c>
      <c r="F18568" s="126"/>
      <c r="G18568" s="126">
        <f t="shared" si="339"/>
        <v>-650</v>
      </c>
      <c r="H18568" s="705" t="s">
        <v>12382</v>
      </c>
      <c r="J18568" s="40"/>
    </row>
    <row r="18569" spans="1:10" ht="15" x14ac:dyDescent="0.2">
      <c r="A18569" s="734">
        <v>45335</v>
      </c>
      <c r="B18569" s="63" t="s">
        <v>103</v>
      </c>
      <c r="C18569" s="63" t="s">
        <v>286</v>
      </c>
      <c r="D18569" s="183" t="s">
        <v>3150</v>
      </c>
      <c r="E18569" s="126">
        <v>150</v>
      </c>
      <c r="F18569" s="126"/>
      <c r="G18569" s="126">
        <f t="shared" si="339"/>
        <v>-150</v>
      </c>
      <c r="H18569" s="705" t="s">
        <v>12382</v>
      </c>
      <c r="J18569" s="40"/>
    </row>
    <row r="18570" spans="1:10" ht="15" x14ac:dyDescent="0.2">
      <c r="A18570" s="734">
        <v>45335</v>
      </c>
      <c r="B18570" s="63" t="s">
        <v>12514</v>
      </c>
      <c r="C18570" s="63" t="s">
        <v>5741</v>
      </c>
      <c r="D18570" s="183" t="s">
        <v>12516</v>
      </c>
      <c r="E18570" s="126">
        <v>700</v>
      </c>
      <c r="F18570" s="126"/>
      <c r="G18570" s="126">
        <f t="shared" si="339"/>
        <v>-700</v>
      </c>
      <c r="H18570" s="705" t="s">
        <v>12382</v>
      </c>
      <c r="J18570" s="40"/>
    </row>
    <row r="18571" spans="1:10" ht="15" x14ac:dyDescent="0.2">
      <c r="A18571" s="734">
        <v>45335</v>
      </c>
      <c r="B18571" s="63" t="s">
        <v>10471</v>
      </c>
      <c r="C18571" s="63" t="s">
        <v>9460</v>
      </c>
      <c r="D18571" s="183" t="s">
        <v>11778</v>
      </c>
      <c r="E18571" s="126">
        <v>25000</v>
      </c>
      <c r="F18571" s="126"/>
      <c r="G18571" s="126">
        <f t="shared" si="339"/>
        <v>-25000</v>
      </c>
      <c r="H18571" s="705" t="s">
        <v>12382</v>
      </c>
      <c r="J18571" s="40"/>
    </row>
    <row r="18572" spans="1:10" ht="15" x14ac:dyDescent="0.2">
      <c r="A18572" s="734">
        <v>45335</v>
      </c>
      <c r="B18572" s="63" t="s">
        <v>10471</v>
      </c>
      <c r="C18572" s="63" t="s">
        <v>12441</v>
      </c>
      <c r="D18572" s="183" t="s">
        <v>12442</v>
      </c>
      <c r="E18572" s="126">
        <v>140000</v>
      </c>
      <c r="F18572" s="126"/>
      <c r="G18572" s="126">
        <f t="shared" si="339"/>
        <v>-140000</v>
      </c>
      <c r="H18572" s="705" t="s">
        <v>12382</v>
      </c>
      <c r="J18572" s="40"/>
    </row>
    <row r="18573" spans="1:10" ht="15" x14ac:dyDescent="0.2">
      <c r="A18573" s="734">
        <v>45336</v>
      </c>
      <c r="B18573" s="63" t="s">
        <v>25</v>
      </c>
      <c r="C18573" s="63" t="s">
        <v>4065</v>
      </c>
      <c r="D18573" s="183" t="s">
        <v>12517</v>
      </c>
      <c r="E18573" s="126">
        <v>2400</v>
      </c>
      <c r="F18573" s="126"/>
      <c r="G18573" s="126">
        <f t="shared" ref="G18573:G18582" si="340">F18573-E18573</f>
        <v>-2400</v>
      </c>
      <c r="H18573" s="705" t="s">
        <v>12382</v>
      </c>
      <c r="J18573" s="40"/>
    </row>
    <row r="18574" spans="1:10" ht="15" x14ac:dyDescent="0.2">
      <c r="A18574" s="734">
        <v>45336</v>
      </c>
      <c r="B18574" s="63" t="s">
        <v>8559</v>
      </c>
      <c r="C18574" s="63" t="s">
        <v>3104</v>
      </c>
      <c r="D18574" s="183" t="s">
        <v>12518</v>
      </c>
      <c r="E18574" s="126">
        <v>20000</v>
      </c>
      <c r="F18574" s="126"/>
      <c r="G18574" s="126">
        <f t="shared" si="340"/>
        <v>-20000</v>
      </c>
      <c r="H18574" s="705" t="s">
        <v>12382</v>
      </c>
      <c r="J18574" s="40"/>
    </row>
    <row r="18575" spans="1:10" ht="15" x14ac:dyDescent="0.2">
      <c r="A18575" s="734">
        <v>45336</v>
      </c>
      <c r="B18575" s="63" t="s">
        <v>10908</v>
      </c>
      <c r="C18575" s="63" t="s">
        <v>5741</v>
      </c>
      <c r="D18575" s="183" t="s">
        <v>370</v>
      </c>
      <c r="E18575" s="126">
        <v>600</v>
      </c>
      <c r="F18575" s="126"/>
      <c r="G18575" s="126">
        <f t="shared" si="340"/>
        <v>-600</v>
      </c>
      <c r="H18575" s="705" t="s">
        <v>12382</v>
      </c>
      <c r="J18575" s="40"/>
    </row>
    <row r="18576" spans="1:10" ht="15" x14ac:dyDescent="0.2">
      <c r="A18576" s="734">
        <v>45336</v>
      </c>
      <c r="B18576" s="63" t="s">
        <v>3945</v>
      </c>
      <c r="C18576" s="551" t="s">
        <v>3003</v>
      </c>
      <c r="D18576" s="740" t="s">
        <v>12520</v>
      </c>
      <c r="E18576" s="552">
        <v>35360</v>
      </c>
      <c r="F18576" s="126"/>
      <c r="G18576" s="126">
        <f t="shared" si="340"/>
        <v>-35360</v>
      </c>
      <c r="H18576" s="705" t="s">
        <v>12382</v>
      </c>
      <c r="J18576" s="40"/>
    </row>
    <row r="18577" spans="1:10" ht="15" x14ac:dyDescent="0.2">
      <c r="A18577" s="734">
        <v>45336</v>
      </c>
      <c r="B18577" s="63" t="s">
        <v>3946</v>
      </c>
      <c r="C18577" s="551" t="s">
        <v>3003</v>
      </c>
      <c r="D18577" s="740" t="s">
        <v>12520</v>
      </c>
      <c r="E18577" s="552">
        <v>32760</v>
      </c>
      <c r="F18577" s="126"/>
      <c r="G18577" s="126">
        <f t="shared" si="340"/>
        <v>-32760</v>
      </c>
      <c r="H18577" s="705" t="s">
        <v>12382</v>
      </c>
      <c r="J18577" s="40"/>
    </row>
    <row r="18578" spans="1:10" ht="15" x14ac:dyDescent="0.2">
      <c r="A18578" s="734">
        <v>45336</v>
      </c>
      <c r="B18578" s="63" t="s">
        <v>8559</v>
      </c>
      <c r="C18578" s="551" t="s">
        <v>3003</v>
      </c>
      <c r="D18578" s="740" t="s">
        <v>12520</v>
      </c>
      <c r="E18578" s="552">
        <v>145766</v>
      </c>
      <c r="F18578" s="126"/>
      <c r="G18578" s="126">
        <f t="shared" si="340"/>
        <v>-145766</v>
      </c>
      <c r="H18578" s="705" t="s">
        <v>12382</v>
      </c>
      <c r="J18578" s="40"/>
    </row>
    <row r="18579" spans="1:10" ht="15" x14ac:dyDescent="0.2">
      <c r="A18579" s="734">
        <v>45336</v>
      </c>
      <c r="B18579" s="63" t="s">
        <v>11635</v>
      </c>
      <c r="C18579" s="551" t="s">
        <v>3003</v>
      </c>
      <c r="D18579" s="740" t="s">
        <v>12520</v>
      </c>
      <c r="E18579" s="552">
        <v>508379</v>
      </c>
      <c r="F18579" s="126"/>
      <c r="G18579" s="126">
        <f t="shared" si="340"/>
        <v>-508379</v>
      </c>
      <c r="H18579" s="705" t="s">
        <v>12382</v>
      </c>
      <c r="J18579" s="40"/>
    </row>
    <row r="18580" spans="1:10" ht="15" x14ac:dyDescent="0.2">
      <c r="A18580" s="734">
        <v>45336</v>
      </c>
      <c r="B18580" s="63" t="s">
        <v>11897</v>
      </c>
      <c r="C18580" s="63" t="s">
        <v>8394</v>
      </c>
      <c r="D18580" s="183" t="s">
        <v>12320</v>
      </c>
      <c r="E18580" s="126">
        <v>1000000</v>
      </c>
      <c r="F18580" s="126"/>
      <c r="G18580" s="126">
        <f t="shared" si="340"/>
        <v>-1000000</v>
      </c>
      <c r="H18580" s="705" t="s">
        <v>12382</v>
      </c>
      <c r="J18580" s="40"/>
    </row>
    <row r="18581" spans="1:10" ht="15" x14ac:dyDescent="0.2">
      <c r="A18581" s="734">
        <v>45336</v>
      </c>
      <c r="B18581" s="63" t="s">
        <v>10232</v>
      </c>
      <c r="C18581" s="63" t="s">
        <v>11752</v>
      </c>
      <c r="D18581" s="183" t="s">
        <v>11171</v>
      </c>
      <c r="E18581" s="126">
        <v>500000</v>
      </c>
      <c r="F18581" s="126"/>
      <c r="G18581" s="126">
        <f t="shared" si="340"/>
        <v>-500000</v>
      </c>
      <c r="H18581" s="705" t="s">
        <v>12382</v>
      </c>
      <c r="J18581" s="40"/>
    </row>
    <row r="18582" spans="1:10" ht="15" x14ac:dyDescent="0.2">
      <c r="A18582" s="734">
        <v>45336</v>
      </c>
      <c r="B18582" s="63" t="s">
        <v>11135</v>
      </c>
      <c r="C18582" s="63" t="s">
        <v>12521</v>
      </c>
      <c r="D18582" s="183" t="s">
        <v>11171</v>
      </c>
      <c r="E18582" s="126">
        <v>500000</v>
      </c>
      <c r="F18582" s="126"/>
      <c r="G18582" s="126">
        <f t="shared" si="340"/>
        <v>-500000</v>
      </c>
      <c r="H18582" s="705" t="s">
        <v>12382</v>
      </c>
      <c r="J18582" s="40"/>
    </row>
    <row r="18583" spans="1:10" ht="15" x14ac:dyDescent="0.2">
      <c r="A18583" s="734">
        <v>45337</v>
      </c>
      <c r="B18583" s="63" t="s">
        <v>11089</v>
      </c>
      <c r="C18583" s="63" t="s">
        <v>11975</v>
      </c>
      <c r="D18583" s="183" t="s">
        <v>12522</v>
      </c>
      <c r="E18583" s="126">
        <v>10000</v>
      </c>
      <c r="F18583" s="126"/>
      <c r="G18583" s="126">
        <f t="shared" ref="G18583:G18584" si="341">F18583-E18583</f>
        <v>-10000</v>
      </c>
      <c r="H18583" s="705" t="s">
        <v>12382</v>
      </c>
      <c r="J18583" s="40"/>
    </row>
    <row r="18584" spans="1:10" ht="15" x14ac:dyDescent="0.2">
      <c r="A18584" s="734">
        <v>45337</v>
      </c>
      <c r="B18584" s="63" t="s">
        <v>11089</v>
      </c>
      <c r="C18584" s="63" t="s">
        <v>392</v>
      </c>
      <c r="D18584" s="183" t="s">
        <v>7649</v>
      </c>
      <c r="E18584" s="126">
        <v>2000</v>
      </c>
      <c r="F18584" s="126"/>
      <c r="G18584" s="126">
        <f t="shared" si="341"/>
        <v>-2000</v>
      </c>
      <c r="H18584" s="705" t="s">
        <v>12382</v>
      </c>
      <c r="J18584" s="40"/>
    </row>
    <row r="18585" spans="1:10" ht="15" x14ac:dyDescent="0.2">
      <c r="A18585" s="734">
        <v>45338</v>
      </c>
      <c r="B18585" s="63" t="s">
        <v>11089</v>
      </c>
      <c r="C18585" s="63" t="s">
        <v>1063</v>
      </c>
      <c r="D18585" s="183" t="s">
        <v>12523</v>
      </c>
      <c r="E18585" s="126">
        <v>4800</v>
      </c>
      <c r="F18585" s="126"/>
      <c r="G18585" s="126">
        <f t="shared" ref="G18585:G18586" si="342">F18585-E18585</f>
        <v>-4800</v>
      </c>
      <c r="H18585" s="705" t="s">
        <v>12382</v>
      </c>
      <c r="J18585" s="40"/>
    </row>
    <row r="18586" spans="1:10" ht="15" x14ac:dyDescent="0.2">
      <c r="A18586" s="734">
        <v>45338</v>
      </c>
      <c r="B18586" s="63" t="s">
        <v>10908</v>
      </c>
      <c r="C18586" s="63" t="s">
        <v>10993</v>
      </c>
      <c r="D18586" s="183" t="s">
        <v>12524</v>
      </c>
      <c r="E18586" s="126">
        <v>9000</v>
      </c>
      <c r="F18586" s="126"/>
      <c r="G18586" s="126">
        <f t="shared" si="342"/>
        <v>-9000</v>
      </c>
      <c r="H18586" s="705" t="s">
        <v>12382</v>
      </c>
      <c r="J18586" s="40"/>
    </row>
    <row r="18587" spans="1:10" ht="15" x14ac:dyDescent="0.2">
      <c r="A18587" s="734">
        <v>45338</v>
      </c>
      <c r="B18587" s="63" t="s">
        <v>11089</v>
      </c>
      <c r="C18587" s="63" t="s">
        <v>5741</v>
      </c>
      <c r="D18587" s="183" t="s">
        <v>12529</v>
      </c>
      <c r="E18587" s="126">
        <v>4000</v>
      </c>
      <c r="F18587" s="126"/>
      <c r="G18587" s="126">
        <f t="shared" ref="G18587:G18595" si="343">F18587-E18587</f>
        <v>-4000</v>
      </c>
      <c r="H18587" s="705" t="s">
        <v>12382</v>
      </c>
      <c r="J18587" s="40"/>
    </row>
    <row r="18588" spans="1:10" ht="15" x14ac:dyDescent="0.2">
      <c r="A18588" s="734">
        <v>45338</v>
      </c>
      <c r="B18588" s="63" t="s">
        <v>12207</v>
      </c>
      <c r="C18588" s="63" t="s">
        <v>12530</v>
      </c>
      <c r="D18588" s="183" t="s">
        <v>12531</v>
      </c>
      <c r="E18588" s="126">
        <v>9880</v>
      </c>
      <c r="F18588" s="126"/>
      <c r="G18588" s="126">
        <f t="shared" si="343"/>
        <v>-9880</v>
      </c>
      <c r="H18588" s="705" t="s">
        <v>12382</v>
      </c>
      <c r="J18588" s="40"/>
    </row>
    <row r="18589" spans="1:10" ht="15" x14ac:dyDescent="0.2">
      <c r="A18589" s="734">
        <v>45338</v>
      </c>
      <c r="B18589" s="63" t="s">
        <v>103</v>
      </c>
      <c r="C18589" s="63" t="s">
        <v>103</v>
      </c>
      <c r="D18589" s="183" t="s">
        <v>12532</v>
      </c>
      <c r="E18589" s="126">
        <v>17700</v>
      </c>
      <c r="F18589" s="126"/>
      <c r="G18589" s="126">
        <f t="shared" si="343"/>
        <v>-17700</v>
      </c>
      <c r="H18589" s="705" t="s">
        <v>12382</v>
      </c>
      <c r="J18589" s="40"/>
    </row>
    <row r="18590" spans="1:10" ht="15" x14ac:dyDescent="0.2">
      <c r="A18590" s="734">
        <v>45338</v>
      </c>
      <c r="B18590" s="63" t="s">
        <v>12368</v>
      </c>
      <c r="C18590" s="63" t="s">
        <v>5741</v>
      </c>
      <c r="D18590" s="183" t="s">
        <v>12533</v>
      </c>
      <c r="E18590" s="126">
        <v>700</v>
      </c>
      <c r="F18590" s="126"/>
      <c r="G18590" s="126">
        <f t="shared" si="343"/>
        <v>-700</v>
      </c>
      <c r="H18590" s="705" t="s">
        <v>12382</v>
      </c>
      <c r="J18590" s="40"/>
    </row>
    <row r="18591" spans="1:10" ht="15" x14ac:dyDescent="0.2">
      <c r="A18591" s="734">
        <v>45338</v>
      </c>
      <c r="B18591" s="63" t="s">
        <v>11897</v>
      </c>
      <c r="C18591" s="63" t="s">
        <v>10993</v>
      </c>
      <c r="D18591" s="183" t="s">
        <v>12534</v>
      </c>
      <c r="E18591" s="126">
        <v>3000</v>
      </c>
      <c r="F18591" s="126"/>
      <c r="G18591" s="126">
        <f t="shared" si="343"/>
        <v>-3000</v>
      </c>
      <c r="H18591" s="705" t="s">
        <v>12382</v>
      </c>
      <c r="J18591" s="40"/>
    </row>
    <row r="18592" spans="1:10" ht="15" x14ac:dyDescent="0.2">
      <c r="A18592" s="734">
        <v>45338</v>
      </c>
      <c r="B18592" s="63" t="s">
        <v>10908</v>
      </c>
      <c r="C18592" s="63" t="s">
        <v>5741</v>
      </c>
      <c r="D18592" s="183" t="s">
        <v>370</v>
      </c>
      <c r="E18592" s="126">
        <v>3000</v>
      </c>
      <c r="F18592" s="126"/>
      <c r="G18592" s="126">
        <f t="shared" si="343"/>
        <v>-3000</v>
      </c>
      <c r="H18592" s="705" t="s">
        <v>12382</v>
      </c>
      <c r="J18592" s="40"/>
    </row>
    <row r="18593" spans="1:10" ht="15" x14ac:dyDescent="0.2">
      <c r="A18593" s="734">
        <v>45338</v>
      </c>
      <c r="B18593" s="63" t="s">
        <v>103</v>
      </c>
      <c r="C18593" s="63" t="s">
        <v>392</v>
      </c>
      <c r="D18593" s="183" t="s">
        <v>12535</v>
      </c>
      <c r="E18593" s="126">
        <v>2250</v>
      </c>
      <c r="F18593" s="126"/>
      <c r="G18593" s="126">
        <f t="shared" si="343"/>
        <v>-2250</v>
      </c>
      <c r="H18593" s="705" t="s">
        <v>12382</v>
      </c>
      <c r="J18593" s="40"/>
    </row>
    <row r="18594" spans="1:10" ht="15" x14ac:dyDescent="0.2">
      <c r="A18594" s="734">
        <v>45338</v>
      </c>
      <c r="B18594" s="63" t="s">
        <v>12536</v>
      </c>
      <c r="C18594" s="63" t="s">
        <v>10993</v>
      </c>
      <c r="D18594" s="183" t="s">
        <v>12537</v>
      </c>
      <c r="E18594" s="126">
        <v>17400</v>
      </c>
      <c r="F18594" s="126"/>
      <c r="G18594" s="126">
        <f t="shared" si="343"/>
        <v>-17400</v>
      </c>
      <c r="H18594" s="705" t="s">
        <v>12382</v>
      </c>
      <c r="J18594" s="40"/>
    </row>
    <row r="18595" spans="1:10" ht="15" x14ac:dyDescent="0.2">
      <c r="A18595" s="734">
        <v>45338</v>
      </c>
      <c r="B18595" s="63" t="s">
        <v>10151</v>
      </c>
      <c r="C18595" s="63" t="s">
        <v>392</v>
      </c>
      <c r="D18595" s="183" t="s">
        <v>12538</v>
      </c>
      <c r="E18595" s="126">
        <v>50000</v>
      </c>
      <c r="F18595" s="126"/>
      <c r="G18595" s="126">
        <f t="shared" si="343"/>
        <v>-50000</v>
      </c>
      <c r="H18595" s="705" t="s">
        <v>12382</v>
      </c>
      <c r="J18595" s="40"/>
    </row>
    <row r="18596" spans="1:10" ht="15" x14ac:dyDescent="0.2">
      <c r="A18596" s="734">
        <v>45339</v>
      </c>
      <c r="B18596" s="63" t="s">
        <v>103</v>
      </c>
      <c r="C18596" s="63" t="s">
        <v>103</v>
      </c>
      <c r="D18596" s="183" t="s">
        <v>8158</v>
      </c>
      <c r="E18596" s="126">
        <v>4000</v>
      </c>
      <c r="F18596" s="126"/>
      <c r="G18596" s="126">
        <f t="shared" ref="G18596:G18610" si="344">F18596-E18596</f>
        <v>-4000</v>
      </c>
      <c r="H18596" s="705" t="s">
        <v>12382</v>
      </c>
      <c r="J18596" s="40"/>
    </row>
    <row r="18597" spans="1:10" ht="15" x14ac:dyDescent="0.2">
      <c r="A18597" s="734">
        <v>45339</v>
      </c>
      <c r="B18597" s="63" t="s">
        <v>3946</v>
      </c>
      <c r="C18597" s="63" t="s">
        <v>5741</v>
      </c>
      <c r="D18597" s="183" t="s">
        <v>12540</v>
      </c>
      <c r="E18597" s="126">
        <v>5000</v>
      </c>
      <c r="F18597" s="126"/>
      <c r="G18597" s="126">
        <f t="shared" si="344"/>
        <v>-5000</v>
      </c>
      <c r="H18597" s="705" t="s">
        <v>12382</v>
      </c>
      <c r="J18597" s="40"/>
    </row>
    <row r="18598" spans="1:10" ht="15" x14ac:dyDescent="0.2">
      <c r="A18598" s="734">
        <v>45339</v>
      </c>
      <c r="B18598" s="63" t="s">
        <v>3946</v>
      </c>
      <c r="C18598" s="63" t="s">
        <v>286</v>
      </c>
      <c r="D18598" s="183" t="s">
        <v>11383</v>
      </c>
      <c r="E18598" s="126">
        <v>500</v>
      </c>
      <c r="F18598" s="126"/>
      <c r="G18598" s="126">
        <f t="shared" si="344"/>
        <v>-500</v>
      </c>
      <c r="H18598" s="705" t="s">
        <v>12382</v>
      </c>
      <c r="J18598" s="40"/>
    </row>
    <row r="18599" spans="1:10" ht="15" x14ac:dyDescent="0.2">
      <c r="A18599" s="734">
        <v>45339</v>
      </c>
      <c r="B18599" s="63" t="s">
        <v>3946</v>
      </c>
      <c r="C18599" s="63" t="s">
        <v>10993</v>
      </c>
      <c r="D18599" s="183" t="s">
        <v>12541</v>
      </c>
      <c r="E18599" s="126">
        <v>800</v>
      </c>
      <c r="F18599" s="126"/>
      <c r="G18599" s="126">
        <f t="shared" si="344"/>
        <v>-800</v>
      </c>
      <c r="H18599" s="705" t="s">
        <v>12382</v>
      </c>
      <c r="J18599" s="40"/>
    </row>
    <row r="18600" spans="1:10" ht="15" x14ac:dyDescent="0.2">
      <c r="A18600" s="734">
        <v>45339</v>
      </c>
      <c r="B18600" s="63" t="s">
        <v>8559</v>
      </c>
      <c r="C18600" s="63" t="s">
        <v>11633</v>
      </c>
      <c r="D18600" s="183" t="s">
        <v>12447</v>
      </c>
      <c r="E18600" s="126">
        <v>12000</v>
      </c>
      <c r="F18600" s="126"/>
      <c r="G18600" s="126">
        <f t="shared" si="344"/>
        <v>-12000</v>
      </c>
      <c r="H18600" s="705" t="s">
        <v>12382</v>
      </c>
      <c r="J18600" s="40"/>
    </row>
    <row r="18601" spans="1:10" ht="15" x14ac:dyDescent="0.2">
      <c r="A18601" s="734">
        <v>45339</v>
      </c>
      <c r="B18601" s="63" t="s">
        <v>8559</v>
      </c>
      <c r="C18601" s="63" t="s">
        <v>10993</v>
      </c>
      <c r="D18601" s="183" t="s">
        <v>12542</v>
      </c>
      <c r="E18601" s="126">
        <v>1130</v>
      </c>
      <c r="F18601" s="126"/>
      <c r="G18601" s="126">
        <f t="shared" si="344"/>
        <v>-1130</v>
      </c>
      <c r="H18601" s="705" t="s">
        <v>12382</v>
      </c>
      <c r="J18601" s="40"/>
    </row>
    <row r="18602" spans="1:10" ht="15" x14ac:dyDescent="0.2">
      <c r="A18602" s="734">
        <v>45339</v>
      </c>
      <c r="B18602" s="63" t="s">
        <v>12368</v>
      </c>
      <c r="C18602" s="63" t="s">
        <v>12543</v>
      </c>
      <c r="D18602" s="183" t="s">
        <v>12544</v>
      </c>
      <c r="E18602" s="126">
        <v>12000</v>
      </c>
      <c r="F18602" s="126"/>
      <c r="G18602" s="126">
        <f t="shared" si="344"/>
        <v>-12000</v>
      </c>
      <c r="H18602" s="705" t="s">
        <v>12382</v>
      </c>
      <c r="J18602" s="40"/>
    </row>
    <row r="18603" spans="1:10" ht="15" x14ac:dyDescent="0.2">
      <c r="A18603" s="734">
        <v>45339</v>
      </c>
      <c r="B18603" s="63" t="s">
        <v>8559</v>
      </c>
      <c r="C18603" s="63" t="s">
        <v>5741</v>
      </c>
      <c r="D18603" s="183" t="s">
        <v>370</v>
      </c>
      <c r="E18603" s="126">
        <v>2000</v>
      </c>
      <c r="F18603" s="126"/>
      <c r="G18603" s="126">
        <f t="shared" si="344"/>
        <v>-2000</v>
      </c>
      <c r="H18603" s="705" t="s">
        <v>12382</v>
      </c>
      <c r="J18603" s="40"/>
    </row>
    <row r="18604" spans="1:10" ht="15" x14ac:dyDescent="0.2">
      <c r="A18604" s="734">
        <v>45339</v>
      </c>
      <c r="B18604" s="63" t="s">
        <v>8559</v>
      </c>
      <c r="C18604" s="63" t="s">
        <v>12543</v>
      </c>
      <c r="D18604" s="183" t="s">
        <v>12544</v>
      </c>
      <c r="E18604" s="126">
        <v>13000</v>
      </c>
      <c r="F18604" s="126"/>
      <c r="G18604" s="126">
        <f t="shared" si="344"/>
        <v>-13000</v>
      </c>
      <c r="H18604" s="705" t="s">
        <v>12382</v>
      </c>
      <c r="J18604" s="40"/>
    </row>
    <row r="18605" spans="1:10" ht="15" x14ac:dyDescent="0.2">
      <c r="A18605" s="734">
        <v>45339</v>
      </c>
      <c r="B18605" s="63" t="s">
        <v>11897</v>
      </c>
      <c r="C18605" s="63" t="s">
        <v>5741</v>
      </c>
      <c r="D18605" s="183" t="s">
        <v>12545</v>
      </c>
      <c r="E18605" s="126">
        <v>3000</v>
      </c>
      <c r="F18605" s="126"/>
      <c r="G18605" s="126">
        <f t="shared" si="344"/>
        <v>-3000</v>
      </c>
      <c r="H18605" s="705" t="s">
        <v>12382</v>
      </c>
      <c r="J18605" s="40"/>
    </row>
    <row r="18606" spans="1:10" ht="15" x14ac:dyDescent="0.2">
      <c r="A18606" s="734">
        <v>45339</v>
      </c>
      <c r="B18606" s="63" t="s">
        <v>11897</v>
      </c>
      <c r="C18606" s="63" t="s">
        <v>5741</v>
      </c>
      <c r="D18606" s="183" t="s">
        <v>11904</v>
      </c>
      <c r="E18606" s="126">
        <v>2700</v>
      </c>
      <c r="F18606" s="126"/>
      <c r="G18606" s="126">
        <f t="shared" si="344"/>
        <v>-2700</v>
      </c>
      <c r="H18606" s="705" t="s">
        <v>12382</v>
      </c>
      <c r="J18606" s="40"/>
    </row>
    <row r="18607" spans="1:10" ht="15" x14ac:dyDescent="0.2">
      <c r="A18607" s="734">
        <v>45339</v>
      </c>
      <c r="B18607" s="63" t="s">
        <v>103</v>
      </c>
      <c r="C18607" s="63" t="s">
        <v>286</v>
      </c>
      <c r="D18607" s="183" t="s">
        <v>8663</v>
      </c>
      <c r="E18607" s="126">
        <v>750</v>
      </c>
      <c r="F18607" s="126"/>
      <c r="G18607" s="126">
        <f t="shared" si="344"/>
        <v>-750</v>
      </c>
      <c r="H18607" s="705" t="s">
        <v>12382</v>
      </c>
      <c r="J18607" s="40"/>
    </row>
    <row r="18608" spans="1:10" ht="15" x14ac:dyDescent="0.2">
      <c r="A18608" s="734">
        <v>45339</v>
      </c>
      <c r="B18608" s="63" t="s">
        <v>25</v>
      </c>
      <c r="C18608" s="63" t="s">
        <v>8150</v>
      </c>
      <c r="D18608" s="183" t="s">
        <v>6343</v>
      </c>
      <c r="E18608" s="126">
        <v>3635</v>
      </c>
      <c r="F18608" s="126"/>
      <c r="G18608" s="126">
        <f t="shared" si="344"/>
        <v>-3635</v>
      </c>
      <c r="H18608" s="705" t="s">
        <v>12382</v>
      </c>
      <c r="J18608" s="40"/>
    </row>
    <row r="18609" spans="1:10" ht="15" x14ac:dyDescent="0.2">
      <c r="A18609" s="734">
        <v>45339</v>
      </c>
      <c r="B18609" s="63" t="s">
        <v>103</v>
      </c>
      <c r="C18609" s="63" t="s">
        <v>8150</v>
      </c>
      <c r="D18609" s="183" t="s">
        <v>6343</v>
      </c>
      <c r="E18609" s="126">
        <v>9800</v>
      </c>
      <c r="F18609" s="126"/>
      <c r="G18609" s="126">
        <f t="shared" si="344"/>
        <v>-9800</v>
      </c>
      <c r="H18609" s="705" t="s">
        <v>12382</v>
      </c>
      <c r="J18609" s="40"/>
    </row>
    <row r="18610" spans="1:10" ht="15" x14ac:dyDescent="0.2">
      <c r="A18610" s="734">
        <v>45339</v>
      </c>
      <c r="B18610" s="63" t="s">
        <v>11093</v>
      </c>
      <c r="C18610" s="63" t="s">
        <v>5741</v>
      </c>
      <c r="D18610" s="183" t="s">
        <v>370</v>
      </c>
      <c r="E18610" s="126">
        <v>1200</v>
      </c>
      <c r="F18610" s="126"/>
      <c r="G18610" s="126">
        <f t="shared" si="344"/>
        <v>-1200</v>
      </c>
      <c r="H18610" s="705" t="s">
        <v>12382</v>
      </c>
      <c r="J18610" s="40"/>
    </row>
    <row r="18611" spans="1:10" ht="15" x14ac:dyDescent="0.2">
      <c r="A18611" s="734">
        <v>45339</v>
      </c>
      <c r="B18611" s="63" t="s">
        <v>11897</v>
      </c>
      <c r="C18611" s="63" t="s">
        <v>11386</v>
      </c>
      <c r="D18611" s="183" t="s">
        <v>12547</v>
      </c>
      <c r="E18611" s="126">
        <v>100000</v>
      </c>
      <c r="F18611" s="126"/>
      <c r="G18611" s="126">
        <f t="shared" ref="G18611:G18612" si="345">F18611-E18611</f>
        <v>-100000</v>
      </c>
      <c r="H18611" s="705" t="s">
        <v>12382</v>
      </c>
      <c r="J18611" s="40"/>
    </row>
    <row r="18612" spans="1:10" ht="15" x14ac:dyDescent="0.2">
      <c r="A18612" s="734">
        <v>45339</v>
      </c>
      <c r="B18612" s="63" t="s">
        <v>11897</v>
      </c>
      <c r="C18612" s="63" t="s">
        <v>12027</v>
      </c>
      <c r="D18612" s="183" t="s">
        <v>12546</v>
      </c>
      <c r="E18612" s="126">
        <v>400000</v>
      </c>
      <c r="F18612" s="126"/>
      <c r="G18612" s="126">
        <f t="shared" si="345"/>
        <v>-400000</v>
      </c>
      <c r="H18612" s="705" t="s">
        <v>12382</v>
      </c>
      <c r="J18612" s="40"/>
    </row>
    <row r="18613" spans="1:10" ht="15" x14ac:dyDescent="0.2">
      <c r="A18613" s="734">
        <v>45339</v>
      </c>
      <c r="B18613" s="63" t="s">
        <v>11089</v>
      </c>
      <c r="C18613" s="63" t="s">
        <v>1198</v>
      </c>
      <c r="D18613" s="183" t="s">
        <v>12548</v>
      </c>
      <c r="E18613" s="126">
        <v>480000</v>
      </c>
      <c r="F18613" s="126"/>
      <c r="G18613" s="126">
        <f t="shared" ref="G18613:G18614" si="346">F18613-E18613</f>
        <v>-480000</v>
      </c>
      <c r="H18613" s="705" t="s">
        <v>12382</v>
      </c>
      <c r="J18613" s="40"/>
    </row>
    <row r="18614" spans="1:10" ht="15" x14ac:dyDescent="0.2">
      <c r="A18614" s="734">
        <v>45339</v>
      </c>
      <c r="B18614" s="63" t="s">
        <v>11089</v>
      </c>
      <c r="C18614" s="63" t="s">
        <v>1198</v>
      </c>
      <c r="D18614" s="183" t="s">
        <v>12548</v>
      </c>
      <c r="E18614" s="126">
        <v>370000</v>
      </c>
      <c r="F18614" s="126"/>
      <c r="G18614" s="126">
        <f t="shared" si="346"/>
        <v>-370000</v>
      </c>
      <c r="H18614" s="705" t="s">
        <v>12382</v>
      </c>
      <c r="J18614" s="40"/>
    </row>
    <row r="18615" spans="1:10" ht="15" x14ac:dyDescent="0.2">
      <c r="A18615" s="734">
        <v>45339</v>
      </c>
      <c r="B18615" s="63" t="s">
        <v>11089</v>
      </c>
      <c r="C18615" s="63" t="s">
        <v>1198</v>
      </c>
      <c r="D18615" s="183" t="s">
        <v>12549</v>
      </c>
      <c r="E18615" s="126">
        <v>704800</v>
      </c>
      <c r="F18615" s="126"/>
      <c r="G18615" s="126">
        <f t="shared" ref="G18615:G18616" si="347">F18615-E18615</f>
        <v>-704800</v>
      </c>
      <c r="H18615" s="705" t="s">
        <v>12382</v>
      </c>
      <c r="J18615" s="40"/>
    </row>
    <row r="18616" spans="1:10" ht="15" x14ac:dyDescent="0.2">
      <c r="A18616" s="734">
        <v>45339</v>
      </c>
      <c r="B18616" s="63" t="s">
        <v>12630</v>
      </c>
      <c r="C18616" s="63" t="s">
        <v>12550</v>
      </c>
      <c r="D18616" s="183" t="s">
        <v>12551</v>
      </c>
      <c r="E18616" s="126">
        <v>40000</v>
      </c>
      <c r="F18616" s="126"/>
      <c r="G18616" s="126">
        <f t="shared" si="347"/>
        <v>-40000</v>
      </c>
      <c r="H18616" s="705" t="s">
        <v>12382</v>
      </c>
      <c r="J18616" s="40"/>
    </row>
    <row r="18617" spans="1:10" ht="15" x14ac:dyDescent="0.2">
      <c r="A18617" s="734">
        <v>45341</v>
      </c>
      <c r="B18617" s="63" t="s">
        <v>11089</v>
      </c>
      <c r="C18617" s="63" t="s">
        <v>5387</v>
      </c>
      <c r="D18617" s="183" t="s">
        <v>370</v>
      </c>
      <c r="E18617" s="126">
        <v>5000</v>
      </c>
      <c r="F18617" s="126"/>
      <c r="G18617" s="126">
        <f t="shared" ref="G18617:G18619" si="348">F18617-E18617</f>
        <v>-5000</v>
      </c>
      <c r="H18617" s="705" t="s">
        <v>12382</v>
      </c>
      <c r="J18617" s="40"/>
    </row>
    <row r="18618" spans="1:10" ht="15" x14ac:dyDescent="0.2">
      <c r="A18618" s="734">
        <v>45341</v>
      </c>
      <c r="B18618" s="63" t="s">
        <v>11093</v>
      </c>
      <c r="C18618" s="63" t="s">
        <v>392</v>
      </c>
      <c r="D18618" s="183" t="s">
        <v>12552</v>
      </c>
      <c r="E18618" s="126">
        <v>7000</v>
      </c>
      <c r="F18618" s="126"/>
      <c r="G18618" s="126">
        <f t="shared" si="348"/>
        <v>-7000</v>
      </c>
      <c r="H18618" s="705" t="s">
        <v>12382</v>
      </c>
      <c r="J18618" s="40"/>
    </row>
    <row r="18619" spans="1:10" ht="15" x14ac:dyDescent="0.2">
      <c r="A18619" s="734">
        <v>45341</v>
      </c>
      <c r="B18619" s="63" t="s">
        <v>103</v>
      </c>
      <c r="C18619" s="63" t="s">
        <v>103</v>
      </c>
      <c r="D18619" s="183" t="s">
        <v>8158</v>
      </c>
      <c r="E18619" s="126">
        <v>1200</v>
      </c>
      <c r="F18619" s="126"/>
      <c r="G18619" s="126">
        <f t="shared" si="348"/>
        <v>-1200</v>
      </c>
      <c r="H18619" s="705" t="s">
        <v>12382</v>
      </c>
      <c r="J18619" s="40"/>
    </row>
    <row r="18620" spans="1:10" ht="15" x14ac:dyDescent="0.2">
      <c r="A18620" s="734">
        <v>45341</v>
      </c>
      <c r="B18620" s="63" t="s">
        <v>12207</v>
      </c>
      <c r="C18620" s="63" t="s">
        <v>11725</v>
      </c>
      <c r="D18620" s="183" t="s">
        <v>12553</v>
      </c>
      <c r="E18620" s="126">
        <v>20180</v>
      </c>
      <c r="F18620" s="126"/>
      <c r="G18620" s="126">
        <f t="shared" ref="G18620:G18628" si="349">F18620-E18620</f>
        <v>-20180</v>
      </c>
      <c r="H18620" s="705" t="s">
        <v>12382</v>
      </c>
      <c r="J18620" s="40"/>
    </row>
    <row r="18621" spans="1:10" ht="15" x14ac:dyDescent="0.2">
      <c r="A18621" s="734">
        <v>45341</v>
      </c>
      <c r="B18621" s="63" t="s">
        <v>11897</v>
      </c>
      <c r="C18621" s="63" t="s">
        <v>11536</v>
      </c>
      <c r="D18621" s="183" t="s">
        <v>12554</v>
      </c>
      <c r="E18621" s="126">
        <v>300000</v>
      </c>
      <c r="F18621" s="126"/>
      <c r="G18621" s="126">
        <f t="shared" si="349"/>
        <v>-300000</v>
      </c>
      <c r="H18621" s="705" t="s">
        <v>12382</v>
      </c>
      <c r="J18621" s="40"/>
    </row>
    <row r="18622" spans="1:10" ht="15" x14ac:dyDescent="0.2">
      <c r="A18622" s="734">
        <v>45341</v>
      </c>
      <c r="B18622" s="63" t="s">
        <v>11093</v>
      </c>
      <c r="C18622" s="551" t="s">
        <v>11752</v>
      </c>
      <c r="D18622" s="740" t="s">
        <v>12555</v>
      </c>
      <c r="E18622" s="552">
        <v>100000</v>
      </c>
      <c r="F18622" s="126"/>
      <c r="G18622" s="126">
        <f t="shared" si="349"/>
        <v>-100000</v>
      </c>
      <c r="H18622" s="705" t="s">
        <v>12382</v>
      </c>
      <c r="J18622" s="40"/>
    </row>
    <row r="18623" spans="1:10" ht="15" x14ac:dyDescent="0.2">
      <c r="A18623" s="734">
        <v>45341</v>
      </c>
      <c r="B18623" s="63" t="s">
        <v>10232</v>
      </c>
      <c r="C18623" s="551" t="s">
        <v>11752</v>
      </c>
      <c r="D18623" s="740" t="s">
        <v>12555</v>
      </c>
      <c r="E18623" s="552">
        <v>528670</v>
      </c>
      <c r="F18623" s="126"/>
      <c r="G18623" s="126">
        <f t="shared" si="349"/>
        <v>-528670</v>
      </c>
      <c r="H18623" s="705" t="s">
        <v>12382</v>
      </c>
      <c r="J18623" s="40"/>
    </row>
    <row r="18624" spans="1:10" ht="15" x14ac:dyDescent="0.2">
      <c r="A18624" s="734">
        <v>45341</v>
      </c>
      <c r="B18624" s="63" t="s">
        <v>11897</v>
      </c>
      <c r="C18624" s="63" t="s">
        <v>10993</v>
      </c>
      <c r="D18624" s="183" t="s">
        <v>12556</v>
      </c>
      <c r="E18624" s="126">
        <v>196890</v>
      </c>
      <c r="F18624" s="126"/>
      <c r="G18624" s="126">
        <f t="shared" si="349"/>
        <v>-196890</v>
      </c>
      <c r="H18624" s="705" t="s">
        <v>12382</v>
      </c>
      <c r="J18624" s="40"/>
    </row>
    <row r="18625" spans="1:10" ht="15" x14ac:dyDescent="0.2">
      <c r="A18625" s="734">
        <v>45341</v>
      </c>
      <c r="B18625" s="63" t="s">
        <v>11897</v>
      </c>
      <c r="C18625" s="63" t="s">
        <v>10993</v>
      </c>
      <c r="D18625" s="183" t="s">
        <v>12557</v>
      </c>
      <c r="E18625" s="126">
        <v>74950</v>
      </c>
      <c r="F18625" s="126"/>
      <c r="G18625" s="126">
        <f t="shared" si="349"/>
        <v>-74950</v>
      </c>
      <c r="H18625" s="705" t="s">
        <v>12382</v>
      </c>
      <c r="J18625" s="40"/>
    </row>
    <row r="18626" spans="1:10" ht="15" x14ac:dyDescent="0.2">
      <c r="A18626" s="734">
        <v>45341</v>
      </c>
      <c r="B18626" s="63" t="s">
        <v>11135</v>
      </c>
      <c r="C18626" s="551" t="s">
        <v>10993</v>
      </c>
      <c r="D18626" s="740" t="s">
        <v>12558</v>
      </c>
      <c r="E18626" s="552">
        <v>80000</v>
      </c>
      <c r="F18626" s="126"/>
      <c r="G18626" s="126">
        <f t="shared" si="349"/>
        <v>-80000</v>
      </c>
      <c r="H18626" s="705" t="s">
        <v>12382</v>
      </c>
      <c r="J18626" s="40"/>
    </row>
    <row r="18627" spans="1:10" ht="15" x14ac:dyDescent="0.2">
      <c r="A18627" s="734">
        <v>45341</v>
      </c>
      <c r="B18627" s="63" t="s">
        <v>11897</v>
      </c>
      <c r="C18627" s="551" t="s">
        <v>10993</v>
      </c>
      <c r="D18627" s="740" t="s">
        <v>12558</v>
      </c>
      <c r="E18627" s="552">
        <v>224620</v>
      </c>
      <c r="F18627" s="126"/>
      <c r="G18627" s="126">
        <f t="shared" si="349"/>
        <v>-224620</v>
      </c>
      <c r="H18627" s="705" t="s">
        <v>12382</v>
      </c>
      <c r="J18627" s="40"/>
    </row>
    <row r="18628" spans="1:10" ht="15" x14ac:dyDescent="0.2">
      <c r="A18628" s="734">
        <v>45341</v>
      </c>
      <c r="B18628" s="63" t="s">
        <v>10908</v>
      </c>
      <c r="C18628" s="63" t="s">
        <v>7223</v>
      </c>
      <c r="D18628" s="183" t="s">
        <v>10721</v>
      </c>
      <c r="E18628" s="126">
        <v>300000</v>
      </c>
      <c r="F18628" s="126"/>
      <c r="G18628" s="126">
        <f t="shared" si="349"/>
        <v>-300000</v>
      </c>
      <c r="H18628" s="705" t="s">
        <v>12382</v>
      </c>
      <c r="J18628" s="40"/>
    </row>
    <row r="18629" spans="1:10" ht="15" x14ac:dyDescent="0.2">
      <c r="A18629" s="734">
        <v>45342</v>
      </c>
      <c r="B18629" s="63" t="s">
        <v>12429</v>
      </c>
      <c r="C18629" s="63" t="s">
        <v>10993</v>
      </c>
      <c r="D18629" s="183" t="s">
        <v>12559</v>
      </c>
      <c r="E18629" s="126">
        <v>700</v>
      </c>
      <c r="F18629" s="126"/>
      <c r="G18629" s="126">
        <f t="shared" ref="G18629:G18636" si="350">F18629-E18629</f>
        <v>-700</v>
      </c>
      <c r="H18629" s="705" t="s">
        <v>12382</v>
      </c>
      <c r="J18629" s="40"/>
    </row>
    <row r="18630" spans="1:10" ht="15" x14ac:dyDescent="0.2">
      <c r="A18630" s="734">
        <v>45342</v>
      </c>
      <c r="B18630" s="63" t="s">
        <v>10908</v>
      </c>
      <c r="C18630" s="63" t="s">
        <v>372</v>
      </c>
      <c r="D18630" s="183" t="s">
        <v>2108</v>
      </c>
      <c r="E18630" s="126">
        <v>1000</v>
      </c>
      <c r="F18630" s="126"/>
      <c r="G18630" s="126">
        <f t="shared" si="350"/>
        <v>-1000</v>
      </c>
      <c r="H18630" s="705" t="s">
        <v>12382</v>
      </c>
      <c r="J18630" s="40"/>
    </row>
    <row r="18631" spans="1:10" ht="15" x14ac:dyDescent="0.2">
      <c r="A18631" s="734">
        <v>45342</v>
      </c>
      <c r="B18631" s="63" t="s">
        <v>10908</v>
      </c>
      <c r="C18631" s="63" t="s">
        <v>5741</v>
      </c>
      <c r="D18631" s="183" t="s">
        <v>370</v>
      </c>
      <c r="E18631" s="126">
        <v>2000</v>
      </c>
      <c r="F18631" s="126"/>
      <c r="G18631" s="126">
        <f t="shared" si="350"/>
        <v>-2000</v>
      </c>
      <c r="H18631" s="705" t="s">
        <v>12382</v>
      </c>
      <c r="J18631" s="40"/>
    </row>
    <row r="18632" spans="1:10" ht="15" x14ac:dyDescent="0.2">
      <c r="A18632" s="734">
        <v>45342</v>
      </c>
      <c r="B18632" s="63" t="s">
        <v>12368</v>
      </c>
      <c r="C18632" s="63" t="s">
        <v>392</v>
      </c>
      <c r="D18632" s="183" t="s">
        <v>12560</v>
      </c>
      <c r="E18632" s="126">
        <v>6000</v>
      </c>
      <c r="F18632" s="126"/>
      <c r="G18632" s="126">
        <f t="shared" si="350"/>
        <v>-6000</v>
      </c>
      <c r="H18632" s="705" t="s">
        <v>12382</v>
      </c>
      <c r="J18632" s="40"/>
    </row>
    <row r="18633" spans="1:10" ht="15" x14ac:dyDescent="0.2">
      <c r="A18633" s="734">
        <v>45342</v>
      </c>
      <c r="B18633" s="63" t="s">
        <v>103</v>
      </c>
      <c r="C18633" s="63" t="s">
        <v>103</v>
      </c>
      <c r="D18633" s="183" t="s">
        <v>12561</v>
      </c>
      <c r="E18633" s="126">
        <v>7000</v>
      </c>
      <c r="F18633" s="126"/>
      <c r="G18633" s="126">
        <f t="shared" si="350"/>
        <v>-7000</v>
      </c>
      <c r="H18633" s="705" t="s">
        <v>12382</v>
      </c>
      <c r="J18633" s="40"/>
    </row>
    <row r="18634" spans="1:10" ht="15" x14ac:dyDescent="0.2">
      <c r="A18634" s="734">
        <v>45342</v>
      </c>
      <c r="B18634" s="63" t="s">
        <v>11093</v>
      </c>
      <c r="C18634" s="63" t="s">
        <v>392</v>
      </c>
      <c r="D18634" s="183" t="s">
        <v>12552</v>
      </c>
      <c r="E18634" s="126">
        <v>3000</v>
      </c>
      <c r="F18634" s="126"/>
      <c r="G18634" s="126">
        <f t="shared" si="350"/>
        <v>-3000</v>
      </c>
      <c r="H18634" s="705" t="s">
        <v>12382</v>
      </c>
      <c r="J18634" s="40"/>
    </row>
    <row r="18635" spans="1:10" ht="15" x14ac:dyDescent="0.2">
      <c r="A18635" s="734">
        <v>45342</v>
      </c>
      <c r="B18635" s="63" t="s">
        <v>12368</v>
      </c>
      <c r="C18635" s="63" t="s">
        <v>5741</v>
      </c>
      <c r="D18635" s="183" t="s">
        <v>10337</v>
      </c>
      <c r="E18635" s="126">
        <v>400</v>
      </c>
      <c r="F18635" s="126"/>
      <c r="G18635" s="126">
        <f t="shared" si="350"/>
        <v>-400</v>
      </c>
      <c r="H18635" s="705" t="s">
        <v>12382</v>
      </c>
      <c r="J18635" s="40"/>
    </row>
    <row r="18636" spans="1:10" ht="15" x14ac:dyDescent="0.2">
      <c r="A18636" s="734">
        <v>45342</v>
      </c>
      <c r="B18636" s="63" t="s">
        <v>103</v>
      </c>
      <c r="C18636" s="63" t="s">
        <v>12506</v>
      </c>
      <c r="D18636" s="183" t="s">
        <v>370</v>
      </c>
      <c r="E18636" s="126">
        <v>1000</v>
      </c>
      <c r="F18636" s="126"/>
      <c r="G18636" s="126">
        <f t="shared" si="350"/>
        <v>-1000</v>
      </c>
      <c r="H18636" s="705" t="s">
        <v>12382</v>
      </c>
      <c r="J18636" s="40"/>
    </row>
    <row r="18637" spans="1:10" ht="15" x14ac:dyDescent="0.2">
      <c r="A18637" s="734">
        <v>45342</v>
      </c>
      <c r="B18637" s="63" t="s">
        <v>12207</v>
      </c>
      <c r="C18637" s="63" t="s">
        <v>392</v>
      </c>
      <c r="D18637" s="183" t="s">
        <v>12562</v>
      </c>
      <c r="E18637" s="126">
        <v>40000</v>
      </c>
      <c r="F18637" s="126"/>
      <c r="G18637" s="126">
        <f t="shared" ref="G18637:G18639" si="351">F18637-E18637</f>
        <v>-40000</v>
      </c>
      <c r="H18637" s="705" t="s">
        <v>12382</v>
      </c>
      <c r="J18637" s="40"/>
    </row>
    <row r="18638" spans="1:10" ht="15" x14ac:dyDescent="0.2">
      <c r="A18638" s="734">
        <v>45342</v>
      </c>
      <c r="B18638" s="63" t="s">
        <v>8559</v>
      </c>
      <c r="C18638" s="63" t="s">
        <v>10993</v>
      </c>
      <c r="D18638" s="183" t="s">
        <v>12565</v>
      </c>
      <c r="E18638" s="126">
        <v>149000</v>
      </c>
      <c r="F18638" s="126"/>
      <c r="G18638" s="126">
        <f t="shared" si="351"/>
        <v>-149000</v>
      </c>
      <c r="H18638" s="705" t="s">
        <v>12382</v>
      </c>
      <c r="J18638" s="40"/>
    </row>
    <row r="18639" spans="1:10" ht="15" x14ac:dyDescent="0.2">
      <c r="A18639" s="734">
        <v>45342</v>
      </c>
      <c r="B18639" s="63" t="s">
        <v>12536</v>
      </c>
      <c r="C18639" s="63" t="s">
        <v>12563</v>
      </c>
      <c r="D18639" s="183" t="s">
        <v>12564</v>
      </c>
      <c r="E18639" s="126">
        <v>300000</v>
      </c>
      <c r="F18639" s="126"/>
      <c r="G18639" s="126">
        <f t="shared" si="351"/>
        <v>-300000</v>
      </c>
      <c r="H18639" s="705" t="s">
        <v>12382</v>
      </c>
      <c r="J18639" s="40"/>
    </row>
    <row r="18640" spans="1:10" ht="15" x14ac:dyDescent="0.2">
      <c r="A18640" s="734">
        <v>45343</v>
      </c>
      <c r="B18640" s="63" t="s">
        <v>11089</v>
      </c>
      <c r="C18640" s="63" t="s">
        <v>10993</v>
      </c>
      <c r="D18640" s="183" t="s">
        <v>12566</v>
      </c>
      <c r="E18640" s="126">
        <v>7300</v>
      </c>
      <c r="F18640" s="126"/>
      <c r="G18640" s="126">
        <f t="shared" ref="G18640:G18645" si="352">F18640-E18640</f>
        <v>-7300</v>
      </c>
      <c r="H18640" s="705" t="s">
        <v>12382</v>
      </c>
      <c r="J18640" s="40"/>
    </row>
    <row r="18641" spans="1:10" ht="15" x14ac:dyDescent="0.2">
      <c r="A18641" s="734">
        <v>45343</v>
      </c>
      <c r="B18641" s="63" t="s">
        <v>8559</v>
      </c>
      <c r="C18641" s="63" t="s">
        <v>10993</v>
      </c>
      <c r="D18641" s="183" t="s">
        <v>12567</v>
      </c>
      <c r="E18641" s="126">
        <v>1100</v>
      </c>
      <c r="F18641" s="126"/>
      <c r="G18641" s="126">
        <f t="shared" si="352"/>
        <v>-1100</v>
      </c>
      <c r="H18641" s="705" t="s">
        <v>12382</v>
      </c>
      <c r="J18641" s="40"/>
    </row>
    <row r="18642" spans="1:10" ht="15" x14ac:dyDescent="0.2">
      <c r="A18642" s="734">
        <v>45343</v>
      </c>
      <c r="B18642" s="63" t="s">
        <v>10908</v>
      </c>
      <c r="C18642" s="63" t="s">
        <v>392</v>
      </c>
      <c r="D18642" s="183" t="s">
        <v>10306</v>
      </c>
      <c r="E18642" s="126">
        <v>1000</v>
      </c>
      <c r="F18642" s="126"/>
      <c r="G18642" s="126">
        <f t="shared" si="352"/>
        <v>-1000</v>
      </c>
      <c r="H18642" s="705" t="s">
        <v>12382</v>
      </c>
      <c r="J18642" s="40"/>
    </row>
    <row r="18643" spans="1:10" ht="15" x14ac:dyDescent="0.2">
      <c r="A18643" s="734">
        <v>45343</v>
      </c>
      <c r="B18643" s="63" t="s">
        <v>12368</v>
      </c>
      <c r="C18643" s="63" t="s">
        <v>5741</v>
      </c>
      <c r="D18643" s="183" t="s">
        <v>12568</v>
      </c>
      <c r="E18643" s="126">
        <v>500</v>
      </c>
      <c r="F18643" s="126"/>
      <c r="G18643" s="126">
        <f t="shared" si="352"/>
        <v>-500</v>
      </c>
      <c r="H18643" s="705" t="s">
        <v>12382</v>
      </c>
      <c r="J18643" s="40"/>
    </row>
    <row r="18644" spans="1:10" ht="15" x14ac:dyDescent="0.2">
      <c r="A18644" s="734">
        <v>45343</v>
      </c>
      <c r="B18644" s="63" t="s">
        <v>12368</v>
      </c>
      <c r="C18644" s="63" t="s">
        <v>5741</v>
      </c>
      <c r="D18644" s="183" t="s">
        <v>370</v>
      </c>
      <c r="E18644" s="126">
        <v>1800</v>
      </c>
      <c r="F18644" s="126"/>
      <c r="G18644" s="126">
        <f t="shared" si="352"/>
        <v>-1800</v>
      </c>
      <c r="H18644" s="705" t="s">
        <v>12382</v>
      </c>
      <c r="J18644" s="40"/>
    </row>
    <row r="18645" spans="1:10" ht="15" x14ac:dyDescent="0.2">
      <c r="A18645" s="734">
        <v>45343</v>
      </c>
      <c r="B18645" s="63" t="s">
        <v>103</v>
      </c>
      <c r="C18645" s="63" t="s">
        <v>103</v>
      </c>
      <c r="D18645" s="183" t="s">
        <v>12561</v>
      </c>
      <c r="E18645" s="126">
        <v>3000</v>
      </c>
      <c r="F18645" s="126"/>
      <c r="G18645" s="126">
        <f t="shared" si="352"/>
        <v>-3000</v>
      </c>
      <c r="H18645" s="705" t="s">
        <v>12382</v>
      </c>
      <c r="J18645" s="40"/>
    </row>
    <row r="18646" spans="1:10" ht="15" x14ac:dyDescent="0.2">
      <c r="A18646" s="734">
        <v>45343</v>
      </c>
      <c r="B18646" s="63" t="s">
        <v>10908</v>
      </c>
      <c r="C18646" s="63" t="s">
        <v>11110</v>
      </c>
      <c r="D18646" s="183" t="s">
        <v>12569</v>
      </c>
      <c r="E18646" s="126">
        <v>275000</v>
      </c>
      <c r="F18646" s="126"/>
      <c r="G18646" s="126">
        <f t="shared" ref="G18646:G18647" si="353">F18646-E18646</f>
        <v>-275000</v>
      </c>
      <c r="H18646" s="705" t="s">
        <v>12382</v>
      </c>
      <c r="J18646" s="40"/>
    </row>
    <row r="18647" spans="1:10" ht="15" x14ac:dyDescent="0.2">
      <c r="A18647" s="734">
        <v>45343</v>
      </c>
      <c r="B18647" s="63" t="s">
        <v>11897</v>
      </c>
      <c r="C18647" s="63" t="s">
        <v>7467</v>
      </c>
      <c r="D18647" s="183" t="s">
        <v>12570</v>
      </c>
      <c r="E18647" s="126">
        <v>1000000</v>
      </c>
      <c r="F18647" s="126"/>
      <c r="G18647" s="126">
        <f t="shared" si="353"/>
        <v>-1000000</v>
      </c>
      <c r="H18647" s="705" t="s">
        <v>12382</v>
      </c>
      <c r="J18647" s="40"/>
    </row>
    <row r="18648" spans="1:10" ht="15" x14ac:dyDescent="0.2">
      <c r="A18648" s="734">
        <v>45344</v>
      </c>
      <c r="B18648" s="63" t="s">
        <v>103</v>
      </c>
      <c r="C18648" s="63" t="s">
        <v>2996</v>
      </c>
      <c r="D18648" s="183" t="s">
        <v>370</v>
      </c>
      <c r="E18648" s="126">
        <v>5330</v>
      </c>
      <c r="F18648" s="126"/>
      <c r="G18648" s="126">
        <f t="shared" ref="G18648:G18650" si="354">F18648-E18648</f>
        <v>-5330</v>
      </c>
      <c r="H18648" s="705" t="s">
        <v>12382</v>
      </c>
      <c r="J18648" s="40"/>
    </row>
    <row r="18649" spans="1:10" ht="15" x14ac:dyDescent="0.2">
      <c r="A18649" s="734">
        <v>45344</v>
      </c>
      <c r="B18649" s="63" t="s">
        <v>8559</v>
      </c>
      <c r="C18649" s="63" t="s">
        <v>205</v>
      </c>
      <c r="D18649" s="183" t="s">
        <v>9919</v>
      </c>
      <c r="E18649" s="126">
        <v>1000</v>
      </c>
      <c r="F18649" s="126"/>
      <c r="G18649" s="126">
        <f t="shared" si="354"/>
        <v>-1000</v>
      </c>
      <c r="H18649" s="705" t="s">
        <v>12382</v>
      </c>
      <c r="J18649" s="40"/>
    </row>
    <row r="18650" spans="1:10" ht="24" x14ac:dyDescent="0.2">
      <c r="A18650" s="734">
        <v>45344</v>
      </c>
      <c r="B18650" s="63" t="s">
        <v>12536</v>
      </c>
      <c r="C18650" s="63" t="s">
        <v>12587</v>
      </c>
      <c r="D18650" s="183" t="s">
        <v>12588</v>
      </c>
      <c r="E18650" s="126">
        <v>2092916</v>
      </c>
      <c r="F18650" s="126"/>
      <c r="G18650" s="126">
        <f t="shared" si="354"/>
        <v>-2092916</v>
      </c>
      <c r="H18650" s="705" t="s">
        <v>12382</v>
      </c>
      <c r="J18650" s="40"/>
    </row>
    <row r="18651" spans="1:10" ht="15" x14ac:dyDescent="0.2">
      <c r="A18651" s="734">
        <v>45345</v>
      </c>
      <c r="B18651" s="63" t="s">
        <v>11089</v>
      </c>
      <c r="C18651" s="63" t="s">
        <v>12571</v>
      </c>
      <c r="D18651" s="183" t="s">
        <v>12572</v>
      </c>
      <c r="E18651" s="126">
        <v>195500</v>
      </c>
      <c r="F18651" s="126"/>
      <c r="G18651" s="126">
        <f t="shared" ref="G18651:G18656" si="355">F18651-E18651</f>
        <v>-195500</v>
      </c>
      <c r="H18651" s="705" t="s">
        <v>12382</v>
      </c>
      <c r="J18651" s="40"/>
    </row>
    <row r="18652" spans="1:10" ht="24" x14ac:dyDescent="0.2">
      <c r="A18652" s="734">
        <v>45345</v>
      </c>
      <c r="B18652" s="63" t="s">
        <v>11089</v>
      </c>
      <c r="C18652" s="63" t="s">
        <v>10993</v>
      </c>
      <c r="D18652" s="183" t="s">
        <v>12573</v>
      </c>
      <c r="E18652" s="126">
        <v>21600</v>
      </c>
      <c r="F18652" s="126"/>
      <c r="G18652" s="126">
        <f t="shared" si="355"/>
        <v>-21600</v>
      </c>
      <c r="H18652" s="705" t="s">
        <v>12382</v>
      </c>
      <c r="J18652" s="40"/>
    </row>
    <row r="18653" spans="1:10" ht="15" x14ac:dyDescent="0.2">
      <c r="A18653" s="734">
        <v>45345</v>
      </c>
      <c r="B18653" s="63" t="s">
        <v>11089</v>
      </c>
      <c r="C18653" s="63" t="s">
        <v>10993</v>
      </c>
      <c r="D18653" s="183" t="s">
        <v>12574</v>
      </c>
      <c r="E18653" s="126">
        <v>78500</v>
      </c>
      <c r="F18653" s="126"/>
      <c r="G18653" s="126">
        <f t="shared" si="355"/>
        <v>-78500</v>
      </c>
      <c r="H18653" s="705" t="s">
        <v>12382</v>
      </c>
      <c r="J18653" s="40"/>
    </row>
    <row r="18654" spans="1:10" ht="15" x14ac:dyDescent="0.2">
      <c r="A18654" s="734">
        <v>45345</v>
      </c>
      <c r="B18654" s="63" t="s">
        <v>11738</v>
      </c>
      <c r="C18654" s="63" t="s">
        <v>10112</v>
      </c>
      <c r="D18654" s="183" t="s">
        <v>12575</v>
      </c>
      <c r="E18654" s="126">
        <v>200000</v>
      </c>
      <c r="F18654" s="126"/>
      <c r="G18654" s="126">
        <f t="shared" si="355"/>
        <v>-200000</v>
      </c>
      <c r="H18654" s="705" t="s">
        <v>12382</v>
      </c>
      <c r="J18654" s="40"/>
    </row>
    <row r="18655" spans="1:10" ht="15" x14ac:dyDescent="0.2">
      <c r="A18655" s="734">
        <v>45345</v>
      </c>
      <c r="B18655" s="63" t="s">
        <v>12536</v>
      </c>
      <c r="C18655" s="63" t="s">
        <v>12563</v>
      </c>
      <c r="D18655" s="183" t="s">
        <v>12576</v>
      </c>
      <c r="E18655" s="126">
        <v>200000</v>
      </c>
      <c r="F18655" s="126"/>
      <c r="G18655" s="126">
        <f t="shared" si="355"/>
        <v>-200000</v>
      </c>
      <c r="H18655" s="705" t="s">
        <v>12382</v>
      </c>
      <c r="J18655" s="40"/>
    </row>
    <row r="18656" spans="1:10" ht="15" x14ac:dyDescent="0.2">
      <c r="A18656" s="734">
        <v>45345</v>
      </c>
      <c r="B18656" s="63" t="s">
        <v>25</v>
      </c>
      <c r="C18656" s="63" t="s">
        <v>8150</v>
      </c>
      <c r="D18656" s="183" t="s">
        <v>6337</v>
      </c>
      <c r="E18656" s="126">
        <v>45290</v>
      </c>
      <c r="F18656" s="126"/>
      <c r="G18656" s="126">
        <f t="shared" si="355"/>
        <v>-45290</v>
      </c>
      <c r="H18656" s="705" t="s">
        <v>12382</v>
      </c>
      <c r="J18656" s="40"/>
    </row>
    <row r="18657" spans="1:10" ht="15" x14ac:dyDescent="0.2">
      <c r="A18657" s="734">
        <v>45345</v>
      </c>
      <c r="B18657" s="63" t="s">
        <v>103</v>
      </c>
      <c r="C18657" s="63" t="s">
        <v>8150</v>
      </c>
      <c r="D18657" s="183" t="s">
        <v>6337</v>
      </c>
      <c r="E18657" s="126">
        <v>17872</v>
      </c>
      <c r="F18657" s="126"/>
      <c r="G18657" s="126">
        <f t="shared" ref="G18657:G18674" si="356">F18657-E18657</f>
        <v>-17872</v>
      </c>
      <c r="H18657" s="705" t="s">
        <v>12382</v>
      </c>
      <c r="J18657" s="40"/>
    </row>
    <row r="18658" spans="1:10" ht="15" x14ac:dyDescent="0.2">
      <c r="A18658" s="734">
        <v>45345</v>
      </c>
      <c r="B18658" s="63" t="s">
        <v>103</v>
      </c>
      <c r="C18658" s="63" t="s">
        <v>103</v>
      </c>
      <c r="D18658" s="183" t="s">
        <v>12561</v>
      </c>
      <c r="E18658" s="126">
        <v>3000</v>
      </c>
      <c r="F18658" s="126"/>
      <c r="G18658" s="126">
        <f t="shared" si="356"/>
        <v>-3000</v>
      </c>
      <c r="H18658" s="705" t="s">
        <v>12382</v>
      </c>
      <c r="J18658" s="40"/>
    </row>
    <row r="18659" spans="1:10" ht="15" x14ac:dyDescent="0.2">
      <c r="A18659" s="734">
        <v>45345</v>
      </c>
      <c r="B18659" s="63" t="s">
        <v>12429</v>
      </c>
      <c r="C18659" s="63" t="s">
        <v>286</v>
      </c>
      <c r="D18659" s="183" t="s">
        <v>9895</v>
      </c>
      <c r="E18659" s="126">
        <v>400</v>
      </c>
      <c r="F18659" s="126"/>
      <c r="G18659" s="126">
        <f t="shared" si="356"/>
        <v>-400</v>
      </c>
      <c r="H18659" s="705" t="s">
        <v>12382</v>
      </c>
      <c r="J18659" s="40"/>
    </row>
    <row r="18660" spans="1:10" ht="15" x14ac:dyDescent="0.2">
      <c r="A18660" s="734">
        <v>45345</v>
      </c>
      <c r="B18660" s="63" t="s">
        <v>10908</v>
      </c>
      <c r="C18660" s="63" t="s">
        <v>286</v>
      </c>
      <c r="D18660" s="183" t="s">
        <v>12605</v>
      </c>
      <c r="E18660" s="126">
        <v>20000</v>
      </c>
      <c r="F18660" s="126"/>
      <c r="G18660" s="126">
        <f t="shared" si="356"/>
        <v>-20000</v>
      </c>
      <c r="H18660" s="705" t="s">
        <v>12382</v>
      </c>
      <c r="J18660" s="40"/>
    </row>
    <row r="18661" spans="1:10" ht="15" x14ac:dyDescent="0.2">
      <c r="A18661" s="734">
        <v>45346</v>
      </c>
      <c r="B18661" s="63" t="s">
        <v>11897</v>
      </c>
      <c r="C18661" s="63" t="s">
        <v>8394</v>
      </c>
      <c r="D18661" s="183" t="s">
        <v>12320</v>
      </c>
      <c r="E18661" s="126">
        <v>500000</v>
      </c>
      <c r="F18661" s="126"/>
      <c r="G18661" s="126">
        <f t="shared" si="356"/>
        <v>-500000</v>
      </c>
      <c r="H18661" s="705" t="s">
        <v>12382</v>
      </c>
      <c r="J18661" s="40"/>
    </row>
    <row r="18662" spans="1:10" ht="15" x14ac:dyDescent="0.2">
      <c r="A18662" s="734">
        <v>45346</v>
      </c>
      <c r="B18662" s="63" t="s">
        <v>10379</v>
      </c>
      <c r="C18662" s="670" t="s">
        <v>256</v>
      </c>
      <c r="D18662" s="907" t="s">
        <v>12590</v>
      </c>
      <c r="E18662" s="672">
        <v>13760</v>
      </c>
      <c r="F18662" s="126"/>
      <c r="G18662" s="126">
        <f t="shared" si="356"/>
        <v>-13760</v>
      </c>
      <c r="H18662" s="705" t="s">
        <v>12382</v>
      </c>
      <c r="J18662" s="40"/>
    </row>
    <row r="18663" spans="1:10" ht="15" x14ac:dyDescent="0.2">
      <c r="A18663" s="734">
        <v>45346</v>
      </c>
      <c r="B18663" s="63" t="s">
        <v>10909</v>
      </c>
      <c r="C18663" s="670" t="s">
        <v>256</v>
      </c>
      <c r="D18663" s="907" t="s">
        <v>12590</v>
      </c>
      <c r="E18663" s="672">
        <v>164280</v>
      </c>
      <c r="F18663" s="126"/>
      <c r="G18663" s="126">
        <f t="shared" ref="G18663:G18665" si="357">F18663-E18663</f>
        <v>-164280</v>
      </c>
      <c r="H18663" s="705" t="s">
        <v>12382</v>
      </c>
      <c r="J18663" s="40"/>
    </row>
    <row r="18664" spans="1:10" ht="15" x14ac:dyDescent="0.2">
      <c r="A18664" s="734">
        <v>45346</v>
      </c>
      <c r="B18664" s="63" t="s">
        <v>11617</v>
      </c>
      <c r="C18664" s="670" t="s">
        <v>256</v>
      </c>
      <c r="D18664" s="907" t="s">
        <v>12590</v>
      </c>
      <c r="E18664" s="672">
        <v>145230</v>
      </c>
      <c r="F18664" s="126"/>
      <c r="G18664" s="126">
        <f t="shared" si="357"/>
        <v>-145230</v>
      </c>
      <c r="H18664" s="705" t="s">
        <v>12382</v>
      </c>
      <c r="J18664" s="40"/>
    </row>
    <row r="18665" spans="1:10" ht="15" x14ac:dyDescent="0.2">
      <c r="A18665" s="734">
        <v>45346</v>
      </c>
      <c r="B18665" s="63" t="s">
        <v>11897</v>
      </c>
      <c r="C18665" s="670" t="s">
        <v>256</v>
      </c>
      <c r="D18665" s="907" t="s">
        <v>12590</v>
      </c>
      <c r="E18665" s="672">
        <v>176730</v>
      </c>
      <c r="F18665" s="126"/>
      <c r="G18665" s="126">
        <f t="shared" si="357"/>
        <v>-176730</v>
      </c>
      <c r="H18665" s="705" t="s">
        <v>12382</v>
      </c>
      <c r="J18665" s="40"/>
    </row>
    <row r="18666" spans="1:10" ht="15" x14ac:dyDescent="0.2">
      <c r="A18666" s="734">
        <v>45347</v>
      </c>
      <c r="B18666" s="63" t="s">
        <v>10908</v>
      </c>
      <c r="C18666" s="63" t="s">
        <v>392</v>
      </c>
      <c r="D18666" s="183" t="s">
        <v>3991</v>
      </c>
      <c r="E18666" s="126">
        <v>5670</v>
      </c>
      <c r="F18666" s="126"/>
      <c r="G18666" s="126">
        <f t="shared" si="356"/>
        <v>-5670</v>
      </c>
      <c r="H18666" s="705" t="s">
        <v>12382</v>
      </c>
      <c r="J18666" s="40"/>
    </row>
    <row r="18667" spans="1:10" ht="15" x14ac:dyDescent="0.2">
      <c r="A18667" s="734">
        <v>45347</v>
      </c>
      <c r="B18667" s="63" t="s">
        <v>8559</v>
      </c>
      <c r="C18667" s="63" t="s">
        <v>10993</v>
      </c>
      <c r="D18667" s="183" t="s">
        <v>5136</v>
      </c>
      <c r="E18667" s="126">
        <v>114974</v>
      </c>
      <c r="F18667" s="126"/>
      <c r="G18667" s="126">
        <f t="shared" si="356"/>
        <v>-114974</v>
      </c>
      <c r="H18667" s="705" t="s">
        <v>12382</v>
      </c>
      <c r="J18667" s="40"/>
    </row>
    <row r="18668" spans="1:10" ht="15" x14ac:dyDescent="0.2">
      <c r="A18668" s="734">
        <v>45347</v>
      </c>
      <c r="B18668" s="63" t="s">
        <v>11089</v>
      </c>
      <c r="C18668" s="63" t="s">
        <v>10993</v>
      </c>
      <c r="D18668" s="183" t="s">
        <v>5136</v>
      </c>
      <c r="E18668" s="126">
        <v>128521</v>
      </c>
      <c r="F18668" s="126"/>
      <c r="G18668" s="126">
        <f t="shared" si="356"/>
        <v>-128521</v>
      </c>
      <c r="H18668" s="705" t="s">
        <v>12382</v>
      </c>
      <c r="J18668" s="40"/>
    </row>
    <row r="18669" spans="1:10" ht="15" x14ac:dyDescent="0.2">
      <c r="A18669" s="734">
        <v>45347</v>
      </c>
      <c r="B18669" s="63" t="s">
        <v>11089</v>
      </c>
      <c r="C18669" s="63" t="s">
        <v>10993</v>
      </c>
      <c r="D18669" s="183" t="s">
        <v>12591</v>
      </c>
      <c r="E18669" s="126">
        <v>16000</v>
      </c>
      <c r="F18669" s="126"/>
      <c r="G18669" s="126">
        <f t="shared" si="356"/>
        <v>-16000</v>
      </c>
      <c r="H18669" s="705" t="s">
        <v>12382</v>
      </c>
      <c r="J18669" s="40"/>
    </row>
    <row r="18670" spans="1:10" ht="15" x14ac:dyDescent="0.2">
      <c r="A18670" s="734">
        <v>45347</v>
      </c>
      <c r="B18670" s="63" t="s">
        <v>103</v>
      </c>
      <c r="C18670" s="63" t="s">
        <v>12592</v>
      </c>
      <c r="D18670" s="183" t="s">
        <v>12593</v>
      </c>
      <c r="E18670" s="126">
        <v>100000</v>
      </c>
      <c r="F18670" s="126"/>
      <c r="G18670" s="126">
        <f t="shared" si="356"/>
        <v>-100000</v>
      </c>
      <c r="H18670" s="705" t="s">
        <v>12382</v>
      </c>
      <c r="J18670" s="40"/>
    </row>
    <row r="18671" spans="1:10" ht="15" x14ac:dyDescent="0.2">
      <c r="A18671" s="734">
        <v>45347</v>
      </c>
      <c r="B18671" s="63" t="s">
        <v>11897</v>
      </c>
      <c r="C18671" s="63" t="s">
        <v>8390</v>
      </c>
      <c r="D18671" s="183" t="s">
        <v>12595</v>
      </c>
      <c r="E18671" s="126">
        <v>33000</v>
      </c>
      <c r="F18671" s="126"/>
      <c r="G18671" s="126">
        <f t="shared" si="356"/>
        <v>-33000</v>
      </c>
      <c r="H18671" s="705" t="s">
        <v>12382</v>
      </c>
      <c r="J18671" s="40"/>
    </row>
    <row r="18672" spans="1:10" ht="15" x14ac:dyDescent="0.2">
      <c r="A18672" s="734">
        <v>45347</v>
      </c>
      <c r="B18672" s="63" t="s">
        <v>9986</v>
      </c>
      <c r="C18672" s="63" t="s">
        <v>6423</v>
      </c>
      <c r="D18672" s="183" t="s">
        <v>12594</v>
      </c>
      <c r="E18672" s="126">
        <v>50000</v>
      </c>
      <c r="F18672" s="126"/>
      <c r="G18672" s="126">
        <f t="shared" si="356"/>
        <v>-50000</v>
      </c>
      <c r="H18672" s="705" t="s">
        <v>12382</v>
      </c>
      <c r="J18672" s="40"/>
    </row>
    <row r="18673" spans="1:10" ht="15" x14ac:dyDescent="0.2">
      <c r="A18673" s="734">
        <v>45348</v>
      </c>
      <c r="B18673" s="63" t="s">
        <v>11897</v>
      </c>
      <c r="C18673" s="63" t="s">
        <v>11748</v>
      </c>
      <c r="D18673" s="183" t="s">
        <v>12596</v>
      </c>
      <c r="E18673" s="126">
        <v>146000</v>
      </c>
      <c r="F18673" s="126"/>
      <c r="G18673" s="126">
        <f t="shared" si="356"/>
        <v>-146000</v>
      </c>
      <c r="H18673" s="705" t="s">
        <v>12382</v>
      </c>
      <c r="J18673" s="40"/>
    </row>
    <row r="18674" spans="1:10" ht="15" x14ac:dyDescent="0.2">
      <c r="A18674" s="734">
        <v>45348</v>
      </c>
      <c r="B18674" s="63" t="s">
        <v>12536</v>
      </c>
      <c r="C18674" s="63" t="s">
        <v>10979</v>
      </c>
      <c r="D18674" s="183" t="s">
        <v>12597</v>
      </c>
      <c r="E18674" s="126">
        <v>135936</v>
      </c>
      <c r="F18674" s="126"/>
      <c r="G18674" s="126">
        <f t="shared" si="356"/>
        <v>-135936</v>
      </c>
      <c r="H18674" s="705" t="s">
        <v>12382</v>
      </c>
      <c r="J18674" s="40"/>
    </row>
    <row r="18675" spans="1:10" ht="15" x14ac:dyDescent="0.2">
      <c r="A18675" s="734">
        <v>45348</v>
      </c>
      <c r="B18675" s="63" t="s">
        <v>3946</v>
      </c>
      <c r="C18675" s="63" t="s">
        <v>392</v>
      </c>
      <c r="D18675" s="183" t="s">
        <v>12598</v>
      </c>
      <c r="E18675" s="126">
        <v>11000</v>
      </c>
      <c r="F18675" s="126"/>
      <c r="G18675" s="126">
        <f t="shared" ref="G18675:G18682" si="358">F18675-E18675</f>
        <v>-11000</v>
      </c>
      <c r="H18675" s="705" t="s">
        <v>12382</v>
      </c>
      <c r="J18675" s="40"/>
    </row>
    <row r="18676" spans="1:10" ht="15" x14ac:dyDescent="0.2">
      <c r="A18676" s="734">
        <v>45348</v>
      </c>
      <c r="B18676" s="63" t="s">
        <v>9409</v>
      </c>
      <c r="C18676" s="63" t="s">
        <v>5741</v>
      </c>
      <c r="D18676" s="183" t="s">
        <v>370</v>
      </c>
      <c r="E18676" s="126">
        <v>5000</v>
      </c>
      <c r="F18676" s="126"/>
      <c r="G18676" s="126">
        <f t="shared" si="358"/>
        <v>-5000</v>
      </c>
      <c r="H18676" s="705" t="s">
        <v>12382</v>
      </c>
      <c r="J18676" s="40"/>
    </row>
    <row r="18677" spans="1:10" ht="15" x14ac:dyDescent="0.2">
      <c r="A18677" s="734">
        <v>45348</v>
      </c>
      <c r="B18677" s="63" t="s">
        <v>11093</v>
      </c>
      <c r="C18677" s="63" t="s">
        <v>10993</v>
      </c>
      <c r="D18677" s="183" t="s">
        <v>12599</v>
      </c>
      <c r="E18677" s="126">
        <v>1350</v>
      </c>
      <c r="F18677" s="126"/>
      <c r="G18677" s="126">
        <f t="shared" si="358"/>
        <v>-1350</v>
      </c>
      <c r="H18677" s="705" t="s">
        <v>12382</v>
      </c>
      <c r="J18677" s="40"/>
    </row>
    <row r="18678" spans="1:10" ht="15" x14ac:dyDescent="0.2">
      <c r="A18678" s="734">
        <v>45348</v>
      </c>
      <c r="B18678" s="63" t="s">
        <v>11897</v>
      </c>
      <c r="C18678" s="63" t="s">
        <v>10993</v>
      </c>
      <c r="D18678" s="183" t="s">
        <v>11268</v>
      </c>
      <c r="E18678" s="126">
        <v>3450</v>
      </c>
      <c r="F18678" s="126"/>
      <c r="G18678" s="126">
        <f t="shared" si="358"/>
        <v>-3450</v>
      </c>
      <c r="H18678" s="705" t="s">
        <v>12382</v>
      </c>
      <c r="J18678" s="40"/>
    </row>
    <row r="18679" spans="1:10" ht="15" x14ac:dyDescent="0.2">
      <c r="A18679" s="734">
        <v>45348</v>
      </c>
      <c r="B18679" s="63" t="s">
        <v>10908</v>
      </c>
      <c r="C18679" s="63" t="s">
        <v>10993</v>
      </c>
      <c r="D18679" s="183" t="s">
        <v>12600</v>
      </c>
      <c r="E18679" s="126">
        <v>1950</v>
      </c>
      <c r="F18679" s="126"/>
      <c r="G18679" s="126">
        <f t="shared" si="358"/>
        <v>-1950</v>
      </c>
      <c r="H18679" s="705" t="s">
        <v>12382</v>
      </c>
      <c r="J18679" s="40"/>
    </row>
    <row r="18680" spans="1:10" ht="15" x14ac:dyDescent="0.2">
      <c r="A18680" s="734">
        <v>45348</v>
      </c>
      <c r="B18680" s="63" t="s">
        <v>103</v>
      </c>
      <c r="C18680" s="63" t="s">
        <v>103</v>
      </c>
      <c r="D18680" s="183" t="s">
        <v>12561</v>
      </c>
      <c r="E18680" s="126">
        <v>5500</v>
      </c>
      <c r="F18680" s="126"/>
      <c r="G18680" s="126">
        <f t="shared" si="358"/>
        <v>-5500</v>
      </c>
      <c r="H18680" s="705" t="s">
        <v>12382</v>
      </c>
      <c r="J18680" s="40"/>
    </row>
    <row r="18681" spans="1:10" ht="15" x14ac:dyDescent="0.2">
      <c r="A18681" s="734">
        <v>45349</v>
      </c>
      <c r="B18681" s="63" t="s">
        <v>8559</v>
      </c>
      <c r="C18681" s="63" t="s">
        <v>12601</v>
      </c>
      <c r="D18681" s="183" t="s">
        <v>12602</v>
      </c>
      <c r="E18681" s="126">
        <v>30000</v>
      </c>
      <c r="F18681" s="126"/>
      <c r="G18681" s="126">
        <f t="shared" si="358"/>
        <v>-30000</v>
      </c>
      <c r="H18681" s="705" t="s">
        <v>12382</v>
      </c>
      <c r="J18681" s="40"/>
    </row>
    <row r="18682" spans="1:10" ht="48" x14ac:dyDescent="0.2">
      <c r="A18682" s="734">
        <v>45349</v>
      </c>
      <c r="B18682" s="63" t="s">
        <v>10908</v>
      </c>
      <c r="C18682" s="63" t="s">
        <v>10853</v>
      </c>
      <c r="D18682" s="183" t="s">
        <v>12603</v>
      </c>
      <c r="E18682" s="126">
        <v>200000</v>
      </c>
      <c r="F18682" s="126"/>
      <c r="G18682" s="126">
        <f t="shared" si="358"/>
        <v>-200000</v>
      </c>
      <c r="H18682" s="705" t="s">
        <v>12382</v>
      </c>
      <c r="J18682" s="40"/>
    </row>
    <row r="18683" spans="1:10" ht="15" x14ac:dyDescent="0.2">
      <c r="A18683" s="734">
        <v>45349</v>
      </c>
      <c r="B18683" s="63" t="s">
        <v>10363</v>
      </c>
      <c r="C18683" s="63" t="s">
        <v>8372</v>
      </c>
      <c r="D18683" s="183" t="s">
        <v>370</v>
      </c>
      <c r="E18683" s="126">
        <v>7600</v>
      </c>
      <c r="F18683" s="126"/>
      <c r="G18683" s="126">
        <f t="shared" ref="G18683:G18687" si="359">F18683-E18683</f>
        <v>-7600</v>
      </c>
      <c r="H18683" s="705" t="s">
        <v>12382</v>
      </c>
      <c r="J18683" s="40"/>
    </row>
    <row r="18684" spans="1:10" ht="15" x14ac:dyDescent="0.2">
      <c r="A18684" s="734">
        <v>45349</v>
      </c>
      <c r="B18684" s="63" t="s">
        <v>11089</v>
      </c>
      <c r="C18684" s="63" t="s">
        <v>11633</v>
      </c>
      <c r="D18684" s="183" t="s">
        <v>12618</v>
      </c>
      <c r="E18684" s="126">
        <v>6500</v>
      </c>
      <c r="F18684" s="126"/>
      <c r="G18684" s="126">
        <f t="shared" si="359"/>
        <v>-6500</v>
      </c>
      <c r="H18684" s="705" t="s">
        <v>12382</v>
      </c>
      <c r="J18684" s="40"/>
    </row>
    <row r="18685" spans="1:10" ht="15" x14ac:dyDescent="0.2">
      <c r="A18685" s="734">
        <v>45349</v>
      </c>
      <c r="B18685" s="63" t="s">
        <v>11897</v>
      </c>
      <c r="C18685" s="63" t="s">
        <v>7467</v>
      </c>
      <c r="D18685" s="183" t="s">
        <v>11315</v>
      </c>
      <c r="E18685" s="126">
        <v>1000000</v>
      </c>
      <c r="F18685" s="126"/>
      <c r="G18685" s="126">
        <f t="shared" si="359"/>
        <v>-1000000</v>
      </c>
      <c r="H18685" s="705" t="s">
        <v>12382</v>
      </c>
      <c r="J18685" s="40"/>
    </row>
    <row r="18686" spans="1:10" ht="15" x14ac:dyDescent="0.2">
      <c r="A18686" s="734">
        <v>45349</v>
      </c>
      <c r="B18686" s="63" t="s">
        <v>11897</v>
      </c>
      <c r="C18686" s="63" t="s">
        <v>10858</v>
      </c>
      <c r="D18686" s="183" t="s">
        <v>12620</v>
      </c>
      <c r="E18686" s="126">
        <v>1333000</v>
      </c>
      <c r="F18686" s="126"/>
      <c r="G18686" s="126">
        <f t="shared" si="359"/>
        <v>-1333000</v>
      </c>
      <c r="H18686" s="705" t="s">
        <v>12382</v>
      </c>
      <c r="J18686" s="40"/>
    </row>
    <row r="18687" spans="1:10" ht="15" x14ac:dyDescent="0.2">
      <c r="A18687" s="734">
        <v>45349</v>
      </c>
      <c r="B18687" s="63" t="s">
        <v>12368</v>
      </c>
      <c r="C18687" s="63" t="s">
        <v>11099</v>
      </c>
      <c r="D18687" s="183" t="s">
        <v>10721</v>
      </c>
      <c r="E18687" s="126">
        <v>50000</v>
      </c>
      <c r="F18687" s="126"/>
      <c r="G18687" s="126">
        <f t="shared" si="359"/>
        <v>-50000</v>
      </c>
      <c r="H18687" s="705" t="s">
        <v>12382</v>
      </c>
      <c r="J18687" s="40"/>
    </row>
    <row r="18688" spans="1:10" ht="15" x14ac:dyDescent="0.2">
      <c r="A18688" s="734">
        <v>45350</v>
      </c>
      <c r="B18688" s="63" t="s">
        <v>8876</v>
      </c>
      <c r="C18688" s="63" t="s">
        <v>392</v>
      </c>
      <c r="D18688" s="183" t="s">
        <v>12621</v>
      </c>
      <c r="E18688" s="126">
        <v>6000</v>
      </c>
      <c r="F18688" s="126"/>
      <c r="G18688" s="126">
        <f t="shared" ref="G18688:G18694" si="360">F18688-E18688</f>
        <v>-6000</v>
      </c>
      <c r="H18688" s="705" t="s">
        <v>12382</v>
      </c>
      <c r="J18688" s="40"/>
    </row>
    <row r="18689" spans="1:10" ht="15" x14ac:dyDescent="0.2">
      <c r="A18689" s="734">
        <v>45350</v>
      </c>
      <c r="B18689" s="63" t="s">
        <v>37</v>
      </c>
      <c r="C18689" s="63" t="s">
        <v>392</v>
      </c>
      <c r="D18689" s="183" t="s">
        <v>12622</v>
      </c>
      <c r="E18689" s="126">
        <v>5000</v>
      </c>
      <c r="F18689" s="126"/>
      <c r="G18689" s="126">
        <f t="shared" si="360"/>
        <v>-5000</v>
      </c>
      <c r="H18689" s="705" t="s">
        <v>12382</v>
      </c>
      <c r="J18689" s="40"/>
    </row>
    <row r="18690" spans="1:10" ht="15" x14ac:dyDescent="0.2">
      <c r="A18690" s="734">
        <v>45350</v>
      </c>
      <c r="B18690" s="63" t="s">
        <v>11635</v>
      </c>
      <c r="C18690" s="63" t="s">
        <v>392</v>
      </c>
      <c r="D18690" s="183" t="s">
        <v>12623</v>
      </c>
      <c r="E18690" s="126">
        <v>5000</v>
      </c>
      <c r="F18690" s="126"/>
      <c r="G18690" s="126">
        <f t="shared" si="360"/>
        <v>-5000</v>
      </c>
      <c r="H18690" s="705" t="s">
        <v>12382</v>
      </c>
      <c r="J18690" s="40"/>
    </row>
    <row r="18691" spans="1:10" ht="15" x14ac:dyDescent="0.2">
      <c r="A18691" s="734">
        <v>45350</v>
      </c>
      <c r="B18691" s="63" t="s">
        <v>10151</v>
      </c>
      <c r="C18691" s="63" t="s">
        <v>392</v>
      </c>
      <c r="D18691" s="183" t="s">
        <v>12624</v>
      </c>
      <c r="E18691" s="126">
        <v>5500</v>
      </c>
      <c r="F18691" s="126"/>
      <c r="G18691" s="126">
        <f t="shared" si="360"/>
        <v>-5500</v>
      </c>
      <c r="H18691" s="705" t="s">
        <v>12382</v>
      </c>
      <c r="J18691" s="40"/>
    </row>
    <row r="18692" spans="1:10" ht="15" x14ac:dyDescent="0.2">
      <c r="A18692" s="734">
        <v>45350</v>
      </c>
      <c r="B18692" s="63" t="s">
        <v>11089</v>
      </c>
      <c r="C18692" s="63" t="s">
        <v>392</v>
      </c>
      <c r="D18692" s="183" t="s">
        <v>12625</v>
      </c>
      <c r="E18692" s="126">
        <v>12000</v>
      </c>
      <c r="F18692" s="126"/>
      <c r="G18692" s="126">
        <f t="shared" si="360"/>
        <v>-12000</v>
      </c>
      <c r="H18692" s="705" t="s">
        <v>12382</v>
      </c>
      <c r="J18692" s="40"/>
    </row>
    <row r="18693" spans="1:10" ht="15" x14ac:dyDescent="0.2">
      <c r="A18693" s="734">
        <v>45350</v>
      </c>
      <c r="B18693" s="63" t="s">
        <v>103</v>
      </c>
      <c r="C18693" s="63" t="s">
        <v>392</v>
      </c>
      <c r="D18693" s="183" t="s">
        <v>12626</v>
      </c>
      <c r="E18693" s="126">
        <v>3150</v>
      </c>
      <c r="F18693" s="126"/>
      <c r="G18693" s="126">
        <f t="shared" si="360"/>
        <v>-3150</v>
      </c>
      <c r="H18693" s="705" t="s">
        <v>12382</v>
      </c>
      <c r="J18693" s="40"/>
    </row>
    <row r="18694" spans="1:10" ht="15" x14ac:dyDescent="0.2">
      <c r="A18694" s="734">
        <v>45350</v>
      </c>
      <c r="B18694" s="63" t="s">
        <v>12536</v>
      </c>
      <c r="C18694" s="63" t="s">
        <v>392</v>
      </c>
      <c r="D18694" s="183" t="s">
        <v>12627</v>
      </c>
      <c r="E18694" s="126">
        <v>13000</v>
      </c>
      <c r="F18694" s="126"/>
      <c r="G18694" s="126">
        <f t="shared" si="360"/>
        <v>-13000</v>
      </c>
      <c r="H18694" s="705" t="s">
        <v>12382</v>
      </c>
      <c r="J18694" s="40"/>
    </row>
    <row r="18695" spans="1:10" ht="15" x14ac:dyDescent="0.2">
      <c r="A18695" s="734">
        <v>45350</v>
      </c>
      <c r="B18695" s="63" t="s">
        <v>103</v>
      </c>
      <c r="C18695" s="63" t="s">
        <v>5741</v>
      </c>
      <c r="D18695" s="183" t="s">
        <v>10337</v>
      </c>
      <c r="E18695" s="126">
        <v>250</v>
      </c>
      <c r="F18695" s="126"/>
      <c r="G18695" s="126">
        <f t="shared" ref="G18695:G18700" si="361">F18695-E18695</f>
        <v>-250</v>
      </c>
      <c r="H18695" s="705" t="s">
        <v>12382</v>
      </c>
      <c r="J18695" s="40"/>
    </row>
    <row r="18696" spans="1:10" ht="15" x14ac:dyDescent="0.2">
      <c r="A18696" s="734">
        <v>45350</v>
      </c>
      <c r="B18696" s="63" t="s">
        <v>103</v>
      </c>
      <c r="C18696" s="63" t="s">
        <v>103</v>
      </c>
      <c r="D18696" s="183" t="s">
        <v>12561</v>
      </c>
      <c r="E18696" s="126">
        <v>1000</v>
      </c>
      <c r="F18696" s="126"/>
      <c r="G18696" s="126">
        <f t="shared" si="361"/>
        <v>-1000</v>
      </c>
      <c r="H18696" s="705" t="s">
        <v>12382</v>
      </c>
      <c r="J18696" s="40"/>
    </row>
    <row r="18697" spans="1:10" ht="15" x14ac:dyDescent="0.2">
      <c r="A18697" s="734">
        <v>45350</v>
      </c>
      <c r="B18697" s="63" t="s">
        <v>11897</v>
      </c>
      <c r="C18697" s="63" t="s">
        <v>11386</v>
      </c>
      <c r="D18697" s="183" t="s">
        <v>10721</v>
      </c>
      <c r="E18697" s="126">
        <v>70000</v>
      </c>
      <c r="F18697" s="126"/>
      <c r="G18697" s="126">
        <f t="shared" si="361"/>
        <v>-70000</v>
      </c>
      <c r="H18697" s="705" t="s">
        <v>12382</v>
      </c>
      <c r="J18697" s="40"/>
    </row>
    <row r="18698" spans="1:10" ht="15" x14ac:dyDescent="0.2">
      <c r="A18698" s="734">
        <v>45350</v>
      </c>
      <c r="B18698" s="63" t="s">
        <v>11897</v>
      </c>
      <c r="C18698" s="63" t="s">
        <v>11386</v>
      </c>
      <c r="D18698" s="183" t="s">
        <v>10721</v>
      </c>
      <c r="E18698" s="126">
        <v>130000</v>
      </c>
      <c r="F18698" s="126"/>
      <c r="G18698" s="126">
        <f t="shared" si="361"/>
        <v>-130000</v>
      </c>
      <c r="H18698" s="705" t="s">
        <v>12382</v>
      </c>
      <c r="J18698" s="40"/>
    </row>
    <row r="18699" spans="1:10" ht="15" x14ac:dyDescent="0.2">
      <c r="A18699" s="734"/>
      <c r="B18699" s="63"/>
      <c r="C18699" s="63"/>
      <c r="D18699" s="183"/>
      <c r="E18699" s="126">
        <v>54400</v>
      </c>
      <c r="F18699" s="126"/>
      <c r="G18699" s="126">
        <f t="shared" si="361"/>
        <v>-54400</v>
      </c>
      <c r="H18699" s="705" t="s">
        <v>12382</v>
      </c>
      <c r="J18699" s="40"/>
    </row>
    <row r="18700" spans="1:10" ht="15" x14ac:dyDescent="0.2">
      <c r="A18700" s="734"/>
      <c r="B18700" s="63"/>
      <c r="C18700" s="63"/>
      <c r="D18700" s="183"/>
      <c r="E18700" s="126">
        <v>100000</v>
      </c>
      <c r="F18700" s="126"/>
      <c r="G18700" s="126">
        <f t="shared" si="361"/>
        <v>-100000</v>
      </c>
      <c r="H18700" s="705" t="s">
        <v>12382</v>
      </c>
      <c r="J18700" s="40"/>
    </row>
    <row r="18701" spans="1:10" ht="15" x14ac:dyDescent="0.2">
      <c r="A18701" s="733">
        <v>45328</v>
      </c>
      <c r="B18701" s="174" t="s">
        <v>12630</v>
      </c>
      <c r="C18701" s="174" t="s">
        <v>12399</v>
      </c>
      <c r="D18701" s="228" t="s">
        <v>12400</v>
      </c>
      <c r="E18701" s="236">
        <v>330000</v>
      </c>
      <c r="F18701" s="236"/>
      <c r="G18701" s="236">
        <f t="shared" ref="G18701:G18712" si="362">F18701-E18701</f>
        <v>-330000</v>
      </c>
      <c r="H18701" s="709" t="s">
        <v>12382</v>
      </c>
    </row>
    <row r="18702" spans="1:10" ht="15" x14ac:dyDescent="0.2">
      <c r="A18702" s="733">
        <v>45328</v>
      </c>
      <c r="B18702" s="174" t="s">
        <v>11617</v>
      </c>
      <c r="C18702" s="174" t="s">
        <v>11884</v>
      </c>
      <c r="D18702" s="228" t="s">
        <v>12401</v>
      </c>
      <c r="E18702" s="236">
        <v>81000</v>
      </c>
      <c r="F18702" s="236"/>
      <c r="G18702" s="236">
        <f t="shared" si="362"/>
        <v>-81000</v>
      </c>
      <c r="H18702" s="709" t="s">
        <v>12382</v>
      </c>
    </row>
    <row r="18703" spans="1:10" ht="15" x14ac:dyDescent="0.2">
      <c r="A18703" s="733">
        <v>45328</v>
      </c>
      <c r="B18703" s="174" t="s">
        <v>11897</v>
      </c>
      <c r="C18703" s="174" t="s">
        <v>11291</v>
      </c>
      <c r="D18703" s="228" t="s">
        <v>12402</v>
      </c>
      <c r="E18703" s="236">
        <v>200000</v>
      </c>
      <c r="F18703" s="236"/>
      <c r="G18703" s="236">
        <f t="shared" si="362"/>
        <v>-200000</v>
      </c>
      <c r="H18703" s="709" t="s">
        <v>12382</v>
      </c>
    </row>
    <row r="18704" spans="1:10" ht="24" x14ac:dyDescent="0.2">
      <c r="A18704" s="733">
        <v>45341</v>
      </c>
      <c r="B18704" s="174" t="s">
        <v>103</v>
      </c>
      <c r="C18704" s="174" t="s">
        <v>12578</v>
      </c>
      <c r="D18704" s="228" t="s">
        <v>12580</v>
      </c>
      <c r="E18704" s="236">
        <v>100000</v>
      </c>
      <c r="F18704" s="236"/>
      <c r="G18704" s="236">
        <f t="shared" si="362"/>
        <v>-100000</v>
      </c>
      <c r="H18704" s="709" t="s">
        <v>12382</v>
      </c>
    </row>
    <row r="18705" spans="1:8" ht="15" x14ac:dyDescent="0.2">
      <c r="A18705" s="733">
        <v>45341</v>
      </c>
      <c r="B18705" s="174" t="s">
        <v>10471</v>
      </c>
      <c r="C18705" s="174" t="s">
        <v>9460</v>
      </c>
      <c r="D18705" s="228" t="s">
        <v>12579</v>
      </c>
      <c r="E18705" s="236">
        <v>90000</v>
      </c>
      <c r="F18705" s="236"/>
      <c r="G18705" s="236">
        <f t="shared" si="362"/>
        <v>-90000</v>
      </c>
      <c r="H18705" s="709" t="s">
        <v>12382</v>
      </c>
    </row>
    <row r="18706" spans="1:8" ht="15" x14ac:dyDescent="0.2">
      <c r="A18706" s="733">
        <v>45341</v>
      </c>
      <c r="B18706" s="736"/>
      <c r="C18706" s="174" t="s">
        <v>12050</v>
      </c>
      <c r="D18706" s="228" t="s">
        <v>12582</v>
      </c>
      <c r="E18706" s="236">
        <v>653892</v>
      </c>
      <c r="F18706" s="236"/>
      <c r="G18706" s="236">
        <f t="shared" si="362"/>
        <v>-653892</v>
      </c>
      <c r="H18706" s="709" t="s">
        <v>12382</v>
      </c>
    </row>
    <row r="18707" spans="1:8" ht="15" x14ac:dyDescent="0.2">
      <c r="A18707" s="733">
        <v>45342</v>
      </c>
      <c r="B18707" s="174" t="s">
        <v>9769</v>
      </c>
      <c r="C18707" s="174" t="s">
        <v>11428</v>
      </c>
      <c r="D18707" s="228" t="s">
        <v>12583</v>
      </c>
      <c r="E18707" s="236">
        <v>100000</v>
      </c>
      <c r="F18707" s="236"/>
      <c r="G18707" s="236">
        <f t="shared" si="362"/>
        <v>-100000</v>
      </c>
      <c r="H18707" s="709" t="s">
        <v>12382</v>
      </c>
    </row>
    <row r="18708" spans="1:8" ht="15" x14ac:dyDescent="0.2">
      <c r="A18708" s="733">
        <v>45342</v>
      </c>
      <c r="B18708" s="174" t="s">
        <v>12368</v>
      </c>
      <c r="C18708" s="174" t="s">
        <v>11428</v>
      </c>
      <c r="D18708" s="228" t="s">
        <v>12584</v>
      </c>
      <c r="E18708" s="236">
        <v>145000</v>
      </c>
      <c r="F18708" s="236"/>
      <c r="G18708" s="236">
        <f t="shared" si="362"/>
        <v>-145000</v>
      </c>
      <c r="H18708" s="709" t="s">
        <v>12382</v>
      </c>
    </row>
    <row r="18709" spans="1:8" ht="15" x14ac:dyDescent="0.2">
      <c r="A18709" s="733">
        <v>45343</v>
      </c>
      <c r="B18709" s="174" t="s">
        <v>12630</v>
      </c>
      <c r="C18709" s="174" t="s">
        <v>9549</v>
      </c>
      <c r="D18709" s="228" t="s">
        <v>12585</v>
      </c>
      <c r="E18709" s="236">
        <v>50000</v>
      </c>
      <c r="F18709" s="236"/>
      <c r="G18709" s="236">
        <f t="shared" si="362"/>
        <v>-50000</v>
      </c>
      <c r="H18709" s="709" t="s">
        <v>12382</v>
      </c>
    </row>
    <row r="18710" spans="1:8" ht="24" x14ac:dyDescent="0.2">
      <c r="A18710" s="733">
        <v>45343</v>
      </c>
      <c r="B18710" s="174" t="s">
        <v>103</v>
      </c>
      <c r="C18710" s="174" t="s">
        <v>12578</v>
      </c>
      <c r="D18710" s="228" t="s">
        <v>12586</v>
      </c>
      <c r="E18710" s="236">
        <v>150000</v>
      </c>
      <c r="F18710" s="236"/>
      <c r="G18710" s="236">
        <f t="shared" si="362"/>
        <v>-150000</v>
      </c>
      <c r="H18710" s="709" t="s">
        <v>12382</v>
      </c>
    </row>
    <row r="18711" spans="1:8" ht="15" x14ac:dyDescent="0.2">
      <c r="A18711" s="733">
        <v>45348</v>
      </c>
      <c r="B18711" s="174" t="s">
        <v>12207</v>
      </c>
      <c r="C18711" s="174" t="s">
        <v>11106</v>
      </c>
      <c r="D18711" s="228" t="s">
        <v>12606</v>
      </c>
      <c r="E18711" s="236">
        <v>35400</v>
      </c>
      <c r="F18711" s="236"/>
      <c r="G18711" s="236">
        <f t="shared" si="362"/>
        <v>-35400</v>
      </c>
      <c r="H18711" s="709" t="s">
        <v>12382</v>
      </c>
    </row>
    <row r="18712" spans="1:8" ht="24" x14ac:dyDescent="0.2">
      <c r="A18712" s="733">
        <v>45350</v>
      </c>
      <c r="B18712" s="174" t="s">
        <v>11089</v>
      </c>
      <c r="C18712" s="174" t="s">
        <v>1198</v>
      </c>
      <c r="D18712" s="228" t="s">
        <v>12628</v>
      </c>
      <c r="E18712" s="236">
        <v>638634</v>
      </c>
      <c r="F18712" s="236"/>
      <c r="G18712" s="236">
        <f t="shared" si="362"/>
        <v>-638634</v>
      </c>
      <c r="H18712" s="709" t="s">
        <v>12382</v>
      </c>
    </row>
    <row r="18713" spans="1:8" ht="15" x14ac:dyDescent="0.2">
      <c r="A18713" s="730">
        <v>45324</v>
      </c>
      <c r="B18713" s="94" t="s">
        <v>37</v>
      </c>
      <c r="C18713" s="94" t="s">
        <v>559</v>
      </c>
      <c r="D18713" s="892" t="s">
        <v>12383</v>
      </c>
      <c r="E18713" s="176"/>
      <c r="F18713" s="176">
        <v>246087</v>
      </c>
      <c r="G18713" s="176">
        <f t="shared" ref="G18713:G18716" si="363">F18713-E18713</f>
        <v>246087</v>
      </c>
      <c r="H18713" s="702" t="s">
        <v>12382</v>
      </c>
    </row>
    <row r="18714" spans="1:8" ht="15" x14ac:dyDescent="0.2">
      <c r="A18714" s="730">
        <v>45324</v>
      </c>
      <c r="B18714" s="94" t="s">
        <v>37</v>
      </c>
      <c r="C18714" s="94" t="s">
        <v>559</v>
      </c>
      <c r="D18714" s="892" t="s">
        <v>12384</v>
      </c>
      <c r="E18714" s="176"/>
      <c r="F18714" s="176">
        <v>246087</v>
      </c>
      <c r="G18714" s="176">
        <f t="shared" si="363"/>
        <v>246087</v>
      </c>
      <c r="H18714" s="702" t="s">
        <v>12382</v>
      </c>
    </row>
    <row r="18715" spans="1:8" ht="15" x14ac:dyDescent="0.2">
      <c r="A18715" s="730">
        <v>45324</v>
      </c>
      <c r="B18715" s="94" t="s">
        <v>37</v>
      </c>
      <c r="C18715" s="94" t="s">
        <v>559</v>
      </c>
      <c r="D18715" s="892" t="s">
        <v>12385</v>
      </c>
      <c r="E18715" s="176"/>
      <c r="F18715" s="176">
        <v>246087</v>
      </c>
      <c r="G18715" s="176">
        <f t="shared" si="363"/>
        <v>246087</v>
      </c>
      <c r="H18715" s="702" t="s">
        <v>12382</v>
      </c>
    </row>
    <row r="18716" spans="1:8" ht="15" x14ac:dyDescent="0.2">
      <c r="A18716" s="730">
        <v>45324</v>
      </c>
      <c r="B18716" s="94" t="s">
        <v>37</v>
      </c>
      <c r="C18716" s="94" t="s">
        <v>559</v>
      </c>
      <c r="D18716" s="892" t="s">
        <v>12386</v>
      </c>
      <c r="E18716" s="176"/>
      <c r="F18716" s="176">
        <v>178973</v>
      </c>
      <c r="G18716" s="176">
        <f t="shared" si="363"/>
        <v>178973</v>
      </c>
      <c r="H18716" s="702" t="s">
        <v>12382</v>
      </c>
    </row>
    <row r="18717" spans="1:8" ht="15" x14ac:dyDescent="0.2">
      <c r="A18717" s="730">
        <v>45329</v>
      </c>
      <c r="B18717" s="94" t="s">
        <v>9409</v>
      </c>
      <c r="C18717" s="94" t="s">
        <v>559</v>
      </c>
      <c r="D18717" s="1114" t="s">
        <v>12397</v>
      </c>
      <c r="E18717" s="176"/>
      <c r="F18717" s="176">
        <v>677861</v>
      </c>
      <c r="G18717" s="176">
        <f t="shared" ref="G18717:G18718" si="364">F18717-E18717</f>
        <v>677861</v>
      </c>
      <c r="H18717" s="702" t="s">
        <v>12382</v>
      </c>
    </row>
    <row r="18718" spans="1:8" ht="15" x14ac:dyDescent="0.2">
      <c r="A18718" s="730">
        <v>45332</v>
      </c>
      <c r="B18718" s="94" t="s">
        <v>3945</v>
      </c>
      <c r="C18718" s="94" t="s">
        <v>559</v>
      </c>
      <c r="D18718" s="892" t="s">
        <v>12435</v>
      </c>
      <c r="E18718" s="176"/>
      <c r="F18718" s="176">
        <v>333522</v>
      </c>
      <c r="G18718" s="176">
        <f t="shared" si="364"/>
        <v>333522</v>
      </c>
      <c r="H18718" s="702" t="s">
        <v>12382</v>
      </c>
    </row>
    <row r="18719" spans="1:8" ht="15" x14ac:dyDescent="0.2">
      <c r="A18719" s="730">
        <v>45342</v>
      </c>
      <c r="B18719" s="94" t="s">
        <v>8043</v>
      </c>
      <c r="C18719" s="94" t="s">
        <v>559</v>
      </c>
      <c r="D18719" s="892" t="s">
        <v>12525</v>
      </c>
      <c r="E18719" s="176"/>
      <c r="F18719" s="176">
        <v>5000000</v>
      </c>
      <c r="G18719" s="176">
        <f t="shared" ref="G18719" si="365">F18719-E18719</f>
        <v>5000000</v>
      </c>
      <c r="H18719" s="702" t="s">
        <v>12382</v>
      </c>
    </row>
    <row r="18720" spans="1:8" ht="15" x14ac:dyDescent="0.2">
      <c r="A18720" s="730">
        <v>45344</v>
      </c>
      <c r="B18720" s="94" t="s">
        <v>9986</v>
      </c>
      <c r="C18720" s="94" t="s">
        <v>559</v>
      </c>
      <c r="D18720" s="892" t="s">
        <v>12526</v>
      </c>
      <c r="E18720" s="176"/>
      <c r="F18720" s="176">
        <v>1800000</v>
      </c>
      <c r="G18720" s="176">
        <f t="shared" ref="G18720" si="366">F18720-E18720</f>
        <v>1800000</v>
      </c>
      <c r="H18720" s="702" t="s">
        <v>12382</v>
      </c>
    </row>
    <row r="18721" spans="1:8" ht="24" x14ac:dyDescent="0.2">
      <c r="A18721" s="730">
        <v>45344</v>
      </c>
      <c r="B18721" s="94" t="s">
        <v>11093</v>
      </c>
      <c r="C18721" s="94" t="s">
        <v>559</v>
      </c>
      <c r="D18721" s="802" t="s">
        <v>12527</v>
      </c>
      <c r="E18721" s="176"/>
      <c r="F18721" s="176">
        <v>2092916</v>
      </c>
      <c r="G18721" s="176">
        <f t="shared" ref="G18721:G18724" si="367">F18721-E18721</f>
        <v>2092916</v>
      </c>
      <c r="H18721" s="702" t="s">
        <v>12382</v>
      </c>
    </row>
    <row r="18722" spans="1:8" ht="15" x14ac:dyDescent="0.2">
      <c r="A18722" s="730">
        <v>45344</v>
      </c>
      <c r="B18722" s="94" t="s">
        <v>37</v>
      </c>
      <c r="C18722" s="94" t="s">
        <v>559</v>
      </c>
      <c r="D18722" s="892" t="s">
        <v>12528</v>
      </c>
      <c r="E18722" s="176"/>
      <c r="F18722" s="176">
        <v>246087</v>
      </c>
      <c r="G18722" s="176">
        <f t="shared" si="367"/>
        <v>246087</v>
      </c>
      <c r="H18722" s="702" t="s">
        <v>12382</v>
      </c>
    </row>
    <row r="18723" spans="1:8" ht="15" x14ac:dyDescent="0.2">
      <c r="A18723" s="730">
        <v>45345</v>
      </c>
      <c r="B18723" s="94" t="s">
        <v>9986</v>
      </c>
      <c r="C18723" s="94" t="s">
        <v>559</v>
      </c>
      <c r="D18723" s="892" t="s">
        <v>12526</v>
      </c>
      <c r="E18723" s="176"/>
      <c r="F18723" s="176">
        <v>900000</v>
      </c>
      <c r="G18723" s="176">
        <f t="shared" si="367"/>
        <v>900000</v>
      </c>
      <c r="H18723" s="702" t="s">
        <v>12382</v>
      </c>
    </row>
    <row r="18724" spans="1:8" ht="15" x14ac:dyDescent="0.2">
      <c r="A18724" s="730">
        <v>45345</v>
      </c>
      <c r="B18724" s="94" t="s">
        <v>9986</v>
      </c>
      <c r="C18724" s="94" t="s">
        <v>559</v>
      </c>
      <c r="D18724" s="892" t="s">
        <v>12526</v>
      </c>
      <c r="E18724" s="176"/>
      <c r="F18724" s="176">
        <v>900000</v>
      </c>
      <c r="G18724" s="176">
        <f t="shared" si="367"/>
        <v>900000</v>
      </c>
      <c r="H18724" s="702" t="s">
        <v>12382</v>
      </c>
    </row>
    <row r="18725" spans="1:8" ht="24" x14ac:dyDescent="0.2">
      <c r="A18725" s="730">
        <v>45345</v>
      </c>
      <c r="B18725" s="94" t="s">
        <v>11738</v>
      </c>
      <c r="C18725" s="94" t="s">
        <v>559</v>
      </c>
      <c r="D18725" s="802" t="s">
        <v>12589</v>
      </c>
      <c r="E18725" s="176"/>
      <c r="F18725" s="176">
        <v>1460000</v>
      </c>
      <c r="G18725" s="176">
        <f t="shared" ref="G18725" si="368">F18725-E18725</f>
        <v>1460000</v>
      </c>
      <c r="H18725" s="702" t="s">
        <v>12382</v>
      </c>
    </row>
    <row r="18726" spans="1:8" ht="48" x14ac:dyDescent="0.2">
      <c r="A18726" s="730">
        <v>45349</v>
      </c>
      <c r="B18726" s="94" t="s">
        <v>11503</v>
      </c>
      <c r="C18726" s="94" t="s">
        <v>559</v>
      </c>
      <c r="D18726" s="802" t="s">
        <v>12604</v>
      </c>
      <c r="E18726" s="176"/>
      <c r="F18726" s="176">
        <v>200000</v>
      </c>
      <c r="G18726" s="176">
        <f t="shared" ref="G18726" si="369">F18726-E18726</f>
        <v>200000</v>
      </c>
      <c r="H18726" s="702" t="s">
        <v>12382</v>
      </c>
    </row>
    <row r="18727" spans="1:8" ht="24" x14ac:dyDescent="0.2">
      <c r="A18727" s="730">
        <v>45351</v>
      </c>
      <c r="B18727" s="94" t="s">
        <v>11093</v>
      </c>
      <c r="C18727" s="94" t="s">
        <v>559</v>
      </c>
      <c r="D18727" s="802" t="s">
        <v>12628</v>
      </c>
      <c r="E18727" s="176"/>
      <c r="F18727" s="176">
        <v>638634</v>
      </c>
      <c r="G18727" s="176">
        <f t="shared" ref="G18727" si="370">F18727-E18727</f>
        <v>638634</v>
      </c>
      <c r="H18727" s="702" t="s">
        <v>12382</v>
      </c>
    </row>
  </sheetData>
  <autoFilter ref="A1:P18727"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6" sqref="C16"/>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30" t="s">
        <v>0</v>
      </c>
      <c r="B1" s="1130" t="s">
        <v>47</v>
      </c>
    </row>
    <row r="2" spans="1:11" hidden="1" x14ac:dyDescent="0.3">
      <c r="A2" s="1130" t="s">
        <v>2</v>
      </c>
      <c r="B2" s="1130" t="s">
        <v>47</v>
      </c>
    </row>
    <row r="3" spans="1:11" hidden="1" x14ac:dyDescent="0.3">
      <c r="A3" s="1130" t="s">
        <v>840</v>
      </c>
      <c r="B3" s="1130" t="s">
        <v>47</v>
      </c>
    </row>
    <row r="4" spans="1:11" ht="24" hidden="1" thickBot="1" x14ac:dyDescent="0.35">
      <c r="A4"/>
      <c r="B4"/>
      <c r="C4"/>
      <c r="D4"/>
      <c r="F4" s="98" t="s">
        <v>1767</v>
      </c>
      <c r="H4" s="1136" t="s">
        <v>1767</v>
      </c>
      <c r="I4" s="1136"/>
      <c r="J4" s="1136"/>
    </row>
    <row r="5" spans="1:11" ht="24" thickBot="1" x14ac:dyDescent="0.35">
      <c r="A5" s="1131" t="s">
        <v>4137</v>
      </c>
      <c r="B5" s="1132" t="s">
        <v>4134</v>
      </c>
      <c r="C5" s="1132" t="s">
        <v>4135</v>
      </c>
      <c r="D5" s="1132" t="s">
        <v>4136</v>
      </c>
      <c r="E5" s="347"/>
      <c r="H5" s="1136"/>
      <c r="I5" s="1136"/>
      <c r="J5" s="1136"/>
      <c r="K5" s="1014" t="s">
        <v>10860</v>
      </c>
    </row>
    <row r="6" spans="1:11" ht="26.25" x14ac:dyDescent="0.4">
      <c r="A6" s="738" t="s">
        <v>12514</v>
      </c>
      <c r="B6" s="739">
        <v>28200</v>
      </c>
      <c r="C6" s="739"/>
      <c r="D6" s="739">
        <v>-28200</v>
      </c>
      <c r="F6" s="697" t="s">
        <v>155</v>
      </c>
      <c r="G6" s="698" t="s">
        <v>2613</v>
      </c>
      <c r="H6" s="698" t="s">
        <v>7682</v>
      </c>
      <c r="I6" s="697" t="s">
        <v>2615</v>
      </c>
    </row>
    <row r="7" spans="1:11" ht="26.25" x14ac:dyDescent="0.4">
      <c r="A7" s="738" t="s">
        <v>12429</v>
      </c>
      <c r="B7" s="739">
        <v>13100</v>
      </c>
      <c r="C7" s="739"/>
      <c r="D7" s="739">
        <v>-13100</v>
      </c>
      <c r="F7" s="695" t="s">
        <v>2933</v>
      </c>
      <c r="G7" s="696">
        <f t="shared" ref="G7:G24" si="0">VLOOKUP(F7,$A$6:$D$142,4,0)</f>
        <v>39998531.25637947</v>
      </c>
      <c r="H7" s="696" t="e">
        <f>VLOOKUP(F7,'Project wise Supplier balance'!$A$6:$D$91,4,0)</f>
        <v>#N/A</v>
      </c>
      <c r="I7" s="693" t="e">
        <f t="shared" ref="I7:I24" si="1">G7-H7</f>
        <v>#N/A</v>
      </c>
    </row>
    <row r="8" spans="1:11" ht="26.25" x14ac:dyDescent="0.4">
      <c r="A8" s="738" t="s">
        <v>12536</v>
      </c>
      <c r="B8" s="739">
        <v>2804502</v>
      </c>
      <c r="C8" s="739"/>
      <c r="D8" s="739">
        <v>-2804502</v>
      </c>
      <c r="F8" s="695" t="s">
        <v>4721</v>
      </c>
      <c r="G8" s="696">
        <f t="shared" si="0"/>
        <v>10957853.041129032</v>
      </c>
      <c r="H8" s="696">
        <f>VLOOKUP(F8,'Project wise Supplier balance'!$A$6:$D$91,4,0)</f>
        <v>162620</v>
      </c>
      <c r="I8" s="693">
        <f t="shared" si="1"/>
        <v>10795233.041129032</v>
      </c>
    </row>
    <row r="9" spans="1:11" ht="26.25" x14ac:dyDescent="0.4">
      <c r="A9" s="738" t="s">
        <v>12630</v>
      </c>
      <c r="B9" s="739">
        <v>559050</v>
      </c>
      <c r="C9" s="739"/>
      <c r="D9" s="739">
        <v>-559050</v>
      </c>
      <c r="F9" s="695" t="s">
        <v>2652</v>
      </c>
      <c r="G9" s="696">
        <f t="shared" si="0"/>
        <v>10068965.30031715</v>
      </c>
      <c r="H9" s="696">
        <f>VLOOKUP(F9,'Project wise Supplier balance'!$A$6:$D$91,4,0)</f>
        <v>0</v>
      </c>
      <c r="I9" s="693">
        <f t="shared" si="1"/>
        <v>10068965.30031715</v>
      </c>
    </row>
    <row r="10" spans="1:11" ht="26.25" x14ac:dyDescent="0.4">
      <c r="A10" s="738" t="s">
        <v>12207</v>
      </c>
      <c r="B10" s="739">
        <v>2130745</v>
      </c>
      <c r="C10" s="739">
        <v>9316872</v>
      </c>
      <c r="D10" s="739">
        <v>7186127</v>
      </c>
      <c r="F10" s="695" t="s">
        <v>1400</v>
      </c>
      <c r="G10" s="696">
        <f t="shared" si="0"/>
        <v>16037003.15589213</v>
      </c>
      <c r="H10" s="696">
        <f>VLOOKUP(F10,'Project wise Supplier balance'!$A$6:$D$91,4,0)</f>
        <v>159545</v>
      </c>
      <c r="I10" s="693">
        <f t="shared" si="1"/>
        <v>15877458.15589213</v>
      </c>
    </row>
    <row r="11" spans="1:11" ht="26.25" x14ac:dyDescent="0.4">
      <c r="A11" s="738" t="s">
        <v>11897</v>
      </c>
      <c r="B11" s="739">
        <v>26658142</v>
      </c>
      <c r="C11" s="739">
        <v>10000000</v>
      </c>
      <c r="D11" s="739">
        <v>-16658142</v>
      </c>
      <c r="F11" s="695" t="s">
        <v>7126</v>
      </c>
      <c r="G11" s="696">
        <f t="shared" si="0"/>
        <v>27649</v>
      </c>
      <c r="H11" s="696">
        <f>VLOOKUP(F11,'Project wise Supplier balance'!$A$6:$D$91,4,0)</f>
        <v>0</v>
      </c>
      <c r="I11" s="693">
        <f t="shared" si="1"/>
        <v>27649</v>
      </c>
    </row>
    <row r="12" spans="1:11" ht="26.25" x14ac:dyDescent="0.4">
      <c r="A12" s="738" t="s">
        <v>11617</v>
      </c>
      <c r="B12" s="739">
        <v>3861277</v>
      </c>
      <c r="C12" s="739">
        <v>2600000</v>
      </c>
      <c r="D12" s="739">
        <v>-1261277</v>
      </c>
      <c r="F12" s="695" t="s">
        <v>7067</v>
      </c>
      <c r="G12" s="696">
        <f t="shared" si="0"/>
        <v>5665632</v>
      </c>
      <c r="H12" s="696" t="e">
        <f>VLOOKUP(F12,'Project wise Supplier balance'!$A$6:$D$91,4,0)</f>
        <v>#N/A</v>
      </c>
      <c r="I12" s="693" t="e">
        <f t="shared" si="1"/>
        <v>#N/A</v>
      </c>
    </row>
    <row r="13" spans="1:11" ht="26.25" x14ac:dyDescent="0.4">
      <c r="A13" s="738" t="s">
        <v>11511</v>
      </c>
      <c r="B13" s="739">
        <v>2662485.3870967738</v>
      </c>
      <c r="C13" s="739">
        <v>4380000</v>
      </c>
      <c r="D13" s="739">
        <v>1717514.6129032262</v>
      </c>
      <c r="F13" s="695" t="s">
        <v>6511</v>
      </c>
      <c r="G13" s="696">
        <f t="shared" si="0"/>
        <v>2445161</v>
      </c>
      <c r="H13" s="696" t="e">
        <f>VLOOKUP(F13,'Project wise Supplier balance'!$A$6:$D$91,4,0)</f>
        <v>#N/A</v>
      </c>
      <c r="I13" s="693" t="e">
        <f t="shared" si="1"/>
        <v>#N/A</v>
      </c>
    </row>
    <row r="14" spans="1:11" ht="26.25" x14ac:dyDescent="0.4">
      <c r="A14" s="738" t="s">
        <v>11446</v>
      </c>
      <c r="B14" s="739">
        <v>7290237</v>
      </c>
      <c r="C14" s="739">
        <v>9154145</v>
      </c>
      <c r="D14" s="739">
        <v>1863908</v>
      </c>
      <c r="F14" s="695" t="s">
        <v>6518</v>
      </c>
      <c r="G14" s="696">
        <f t="shared" si="0"/>
        <v>1915801.3763440857</v>
      </c>
      <c r="H14" s="696">
        <f>VLOOKUP(F14,'Project wise Supplier balance'!$A$6:$D$91,4,0)</f>
        <v>0</v>
      </c>
      <c r="I14" s="693">
        <f t="shared" si="1"/>
        <v>1915801.3763440857</v>
      </c>
    </row>
    <row r="15" spans="1:11" ht="26.25" x14ac:dyDescent="0.4">
      <c r="A15" s="738" t="s">
        <v>7807</v>
      </c>
      <c r="B15" s="739">
        <v>2627510</v>
      </c>
      <c r="C15" s="739">
        <v>4334251</v>
      </c>
      <c r="D15" s="739">
        <v>1706741</v>
      </c>
      <c r="F15" s="695" t="s">
        <v>6508</v>
      </c>
      <c r="G15" s="696">
        <f t="shared" si="0"/>
        <v>2118178</v>
      </c>
      <c r="H15" s="696">
        <f>VLOOKUP(F15,'Project wise Supplier balance'!$A$6:$D$91,4,0)</f>
        <v>4245</v>
      </c>
      <c r="I15" s="693">
        <f t="shared" si="1"/>
        <v>2113933</v>
      </c>
    </row>
    <row r="16" spans="1:11" ht="26.25" x14ac:dyDescent="0.4">
      <c r="A16" s="738" t="s">
        <v>11340</v>
      </c>
      <c r="B16" s="739">
        <v>76862</v>
      </c>
      <c r="C16" s="739">
        <v>200000</v>
      </c>
      <c r="D16" s="739">
        <v>123138</v>
      </c>
      <c r="F16" s="695" t="s">
        <v>6505</v>
      </c>
      <c r="G16" s="696">
        <f t="shared" si="0"/>
        <v>4302191.3617511522</v>
      </c>
      <c r="H16" s="696" t="e">
        <f>VLOOKUP(F16,'Project wise Supplier balance'!$A$6:$D$91,4,0)</f>
        <v>#N/A</v>
      </c>
      <c r="I16" s="693" t="e">
        <f t="shared" si="1"/>
        <v>#N/A</v>
      </c>
    </row>
    <row r="17" spans="1:9" ht="26.25" x14ac:dyDescent="0.4">
      <c r="A17" s="738" t="s">
        <v>11075</v>
      </c>
      <c r="B17" s="739">
        <v>1155980</v>
      </c>
      <c r="C17" s="739">
        <v>1000000</v>
      </c>
      <c r="D17" s="739">
        <v>-155980</v>
      </c>
      <c r="F17" s="695" t="s">
        <v>7555</v>
      </c>
      <c r="G17" s="696">
        <f t="shared" si="0"/>
        <v>946445.53225806449</v>
      </c>
      <c r="H17" s="696">
        <f>VLOOKUP(F17,'Project wise Supplier balance'!$A$6:$D$91,4,0)</f>
        <v>0</v>
      </c>
      <c r="I17" s="693">
        <f t="shared" si="1"/>
        <v>946445.53225806449</v>
      </c>
    </row>
    <row r="18" spans="1:9" ht="26.25" x14ac:dyDescent="0.4">
      <c r="A18" s="738" t="s">
        <v>11271</v>
      </c>
      <c r="B18" s="739">
        <v>659316</v>
      </c>
      <c r="C18" s="739">
        <v>1300000</v>
      </c>
      <c r="D18" s="739">
        <v>640684</v>
      </c>
      <c r="F18" s="695" t="s">
        <v>6953</v>
      </c>
      <c r="G18" s="696">
        <f t="shared" si="0"/>
        <v>1351664</v>
      </c>
      <c r="H18" s="696" t="e">
        <f>VLOOKUP(F18,'Project wise Supplier balance'!$A$6:$D$91,4,0)</f>
        <v>#N/A</v>
      </c>
      <c r="I18" s="693" t="e">
        <f t="shared" si="1"/>
        <v>#N/A</v>
      </c>
    </row>
    <row r="19" spans="1:9" ht="26.25" x14ac:dyDescent="0.4">
      <c r="A19" s="738" t="s">
        <v>11007</v>
      </c>
      <c r="B19" s="739">
        <v>319470</v>
      </c>
      <c r="C19" s="739">
        <v>900000</v>
      </c>
      <c r="D19" s="739">
        <v>580530</v>
      </c>
      <c r="F19" s="695" t="s">
        <v>6647</v>
      </c>
      <c r="G19" s="696">
        <f t="shared" si="0"/>
        <v>67087</v>
      </c>
      <c r="H19" s="696">
        <f>VLOOKUP(F19,'Project wise Supplier balance'!$A$6:$D$91,4,0)</f>
        <v>0</v>
      </c>
      <c r="I19" s="693">
        <f t="shared" si="1"/>
        <v>67087</v>
      </c>
    </row>
    <row r="20" spans="1:9" ht="26.25" x14ac:dyDescent="0.4">
      <c r="A20" s="738" t="s">
        <v>9719</v>
      </c>
      <c r="B20" s="739">
        <v>138515</v>
      </c>
      <c r="C20" s="739">
        <v>500000</v>
      </c>
      <c r="D20" s="739">
        <v>361485</v>
      </c>
      <c r="F20" s="695" t="s">
        <v>7112</v>
      </c>
      <c r="G20" s="696">
        <f t="shared" si="0"/>
        <v>641998.78494623653</v>
      </c>
      <c r="H20" s="696">
        <f>VLOOKUP(F20,'Project wise Supplier balance'!$A$6:$D$91,4,0)</f>
        <v>0</v>
      </c>
      <c r="I20" s="693">
        <f t="shared" si="1"/>
        <v>641998.78494623653</v>
      </c>
    </row>
    <row r="21" spans="1:9" ht="26.25" x14ac:dyDescent="0.4">
      <c r="A21" s="738" t="s">
        <v>10909</v>
      </c>
      <c r="B21" s="739">
        <v>20182901.397849467</v>
      </c>
      <c r="C21" s="739">
        <v>27083716</v>
      </c>
      <c r="D21" s="739">
        <v>6900814.6021505389</v>
      </c>
      <c r="F21" s="695" t="s">
        <v>7657</v>
      </c>
      <c r="G21" s="696">
        <f t="shared" si="0"/>
        <v>702698.51</v>
      </c>
      <c r="H21" s="696">
        <f>VLOOKUP(F21,'Project wise Supplier balance'!$A$6:$D$91,4,0)</f>
        <v>0</v>
      </c>
      <c r="I21" s="693">
        <f t="shared" si="1"/>
        <v>702698.51</v>
      </c>
    </row>
    <row r="22" spans="1:9" ht="26.25" x14ac:dyDescent="0.4">
      <c r="A22" s="738" t="s">
        <v>10576</v>
      </c>
      <c r="B22" s="739">
        <v>33557718.333333336</v>
      </c>
      <c r="C22" s="739">
        <v>42957843</v>
      </c>
      <c r="D22" s="739">
        <v>9400124.6666666679</v>
      </c>
      <c r="F22" s="695" t="s">
        <v>6408</v>
      </c>
      <c r="G22" s="696">
        <f t="shared" si="0"/>
        <v>-209739.22580645164</v>
      </c>
      <c r="H22" s="696">
        <f>VLOOKUP(F22,'Project wise Supplier balance'!$A$6:$D$91,4,0)</f>
        <v>80843</v>
      </c>
      <c r="I22" s="693">
        <f t="shared" si="1"/>
        <v>-290582.22580645164</v>
      </c>
    </row>
    <row r="23" spans="1:9" ht="26.25" x14ac:dyDescent="0.4">
      <c r="A23" s="738" t="s">
        <v>10379</v>
      </c>
      <c r="B23" s="739">
        <v>4030880</v>
      </c>
      <c r="C23" s="739">
        <v>3000000</v>
      </c>
      <c r="D23" s="739">
        <v>-1030880</v>
      </c>
      <c r="F23" s="695" t="s">
        <v>7732</v>
      </c>
      <c r="G23" s="696">
        <f t="shared" si="0"/>
        <v>301911.87096774194</v>
      </c>
      <c r="H23" s="696">
        <f>VLOOKUP(F23,'Project wise Supplier balance'!$A$6:$D$91,4,0)</f>
        <v>0</v>
      </c>
      <c r="I23" s="693">
        <f t="shared" si="1"/>
        <v>301911.87096774194</v>
      </c>
    </row>
    <row r="24" spans="1:9" ht="26.25" x14ac:dyDescent="0.4">
      <c r="A24" s="738" t="s">
        <v>10338</v>
      </c>
      <c r="B24" s="739">
        <v>5611655</v>
      </c>
      <c r="C24" s="739">
        <v>7705250</v>
      </c>
      <c r="D24" s="739">
        <v>2093595</v>
      </c>
      <c r="F24" s="695" t="s">
        <v>7746</v>
      </c>
      <c r="G24" s="696" t="e">
        <f t="shared" si="0"/>
        <v>#N/A</v>
      </c>
      <c r="H24" s="696">
        <f>VLOOKUP(F24,'Project wise Supplier balance'!$A$6:$D$91,4,0)</f>
        <v>0</v>
      </c>
      <c r="I24" s="693" t="e">
        <f t="shared" si="1"/>
        <v>#N/A</v>
      </c>
    </row>
    <row r="25" spans="1:9" ht="26.25" x14ac:dyDescent="0.4">
      <c r="A25" s="738" t="s">
        <v>10296</v>
      </c>
      <c r="B25" s="739">
        <v>3951168.4623655914</v>
      </c>
      <c r="C25" s="739">
        <v>2000000</v>
      </c>
      <c r="D25" s="739">
        <v>-1951168.4623655914</v>
      </c>
    </row>
    <row r="26" spans="1:9" ht="26.25" x14ac:dyDescent="0.4">
      <c r="A26" s="738" t="s">
        <v>10232</v>
      </c>
      <c r="B26" s="739">
        <v>19555413.333333336</v>
      </c>
      <c r="C26" s="739">
        <v>31092766</v>
      </c>
      <c r="D26" s="739">
        <v>11537352.666666666</v>
      </c>
    </row>
    <row r="27" spans="1:9" ht="26.25" x14ac:dyDescent="0.4">
      <c r="A27" s="738" t="s">
        <v>10144</v>
      </c>
      <c r="B27" s="739">
        <v>6763762</v>
      </c>
      <c r="C27" s="739">
        <v>7704349</v>
      </c>
      <c r="D27" s="739">
        <v>940587</v>
      </c>
    </row>
    <row r="28" spans="1:9" ht="26.25" x14ac:dyDescent="0.4">
      <c r="A28" s="738" t="s">
        <v>10122</v>
      </c>
      <c r="B28" s="739">
        <v>83200</v>
      </c>
      <c r="C28" s="739">
        <v>0</v>
      </c>
      <c r="D28" s="739">
        <v>-83200</v>
      </c>
    </row>
    <row r="29" spans="1:9" ht="26.25" x14ac:dyDescent="0.4">
      <c r="A29" s="738" t="s">
        <v>10023</v>
      </c>
      <c r="B29" s="739">
        <v>8306073.5</v>
      </c>
      <c r="C29" s="739">
        <v>7120000</v>
      </c>
      <c r="D29" s="739">
        <v>-1186073.5</v>
      </c>
    </row>
    <row r="30" spans="1:9" ht="26.25" x14ac:dyDescent="0.4">
      <c r="A30" s="738" t="s">
        <v>9832</v>
      </c>
      <c r="B30" s="739">
        <v>22193895</v>
      </c>
      <c r="C30" s="739">
        <v>19830000</v>
      </c>
      <c r="D30" s="739">
        <v>-2363895</v>
      </c>
    </row>
    <row r="31" spans="1:9" ht="26.25" x14ac:dyDescent="0.4">
      <c r="A31" s="738" t="s">
        <v>9769</v>
      </c>
      <c r="B31" s="739">
        <v>16161004</v>
      </c>
      <c r="C31" s="739">
        <v>19855650</v>
      </c>
      <c r="D31" s="739">
        <v>3694646</v>
      </c>
    </row>
    <row r="32" spans="1:9" ht="26.25" x14ac:dyDescent="0.4">
      <c r="A32" s="738" t="s">
        <v>9661</v>
      </c>
      <c r="B32" s="739">
        <v>4762390.9032258065</v>
      </c>
      <c r="C32" s="739">
        <v>10021233</v>
      </c>
      <c r="D32" s="739">
        <v>5258842.0967741944</v>
      </c>
    </row>
    <row r="33" spans="1:9" ht="26.25" x14ac:dyDescent="0.4">
      <c r="A33" s="738" t="s">
        <v>9464</v>
      </c>
      <c r="B33" s="739">
        <v>2244369</v>
      </c>
      <c r="C33" s="739">
        <v>2722000</v>
      </c>
      <c r="D33" s="739">
        <v>477631</v>
      </c>
    </row>
    <row r="34" spans="1:9" ht="26.25" x14ac:dyDescent="0.4">
      <c r="A34" s="738" t="s">
        <v>9507</v>
      </c>
      <c r="B34" s="739">
        <v>2583814</v>
      </c>
      <c r="C34" s="739">
        <v>3185630</v>
      </c>
      <c r="D34" s="739">
        <v>601816</v>
      </c>
    </row>
    <row r="35" spans="1:9" ht="26.25" x14ac:dyDescent="0.4">
      <c r="A35" s="738" t="s">
        <v>9409</v>
      </c>
      <c r="B35" s="739">
        <v>6184137.7741935486</v>
      </c>
      <c r="C35" s="739">
        <v>12225909</v>
      </c>
      <c r="D35" s="739">
        <v>6041771.2258064514</v>
      </c>
    </row>
    <row r="36" spans="1:9" ht="26.25" x14ac:dyDescent="0.4">
      <c r="A36" s="738" t="s">
        <v>9402</v>
      </c>
      <c r="B36" s="739">
        <v>5013065.5483870972</v>
      </c>
      <c r="C36" s="739">
        <v>5090400</v>
      </c>
      <c r="D36" s="739">
        <v>77334.451612903271</v>
      </c>
    </row>
    <row r="37" spans="1:9" ht="26.25" x14ac:dyDescent="0.4">
      <c r="A37" s="738" t="s">
        <v>9356</v>
      </c>
      <c r="B37" s="739">
        <v>22948485.833333332</v>
      </c>
      <c r="C37" s="739">
        <v>19140130</v>
      </c>
      <c r="D37" s="739">
        <v>-3808355.833333334</v>
      </c>
    </row>
    <row r="38" spans="1:9" ht="26.25" x14ac:dyDescent="0.4">
      <c r="A38" s="738" t="s">
        <v>8868</v>
      </c>
      <c r="B38" s="739">
        <v>3511728</v>
      </c>
      <c r="C38" s="739">
        <v>3500000</v>
      </c>
      <c r="D38" s="739">
        <v>-11728</v>
      </c>
    </row>
    <row r="39" spans="1:9" ht="26.25" x14ac:dyDescent="0.4">
      <c r="A39" s="738" t="s">
        <v>8876</v>
      </c>
      <c r="B39" s="739">
        <v>7906484.3548387093</v>
      </c>
      <c r="C39" s="739">
        <v>14475224</v>
      </c>
      <c r="D39" s="739">
        <v>6568739.6451612907</v>
      </c>
    </row>
    <row r="40" spans="1:9" ht="26.25" x14ac:dyDescent="0.4">
      <c r="A40" s="738" t="s">
        <v>8559</v>
      </c>
      <c r="B40" s="739">
        <v>5685706</v>
      </c>
      <c r="C40" s="739">
        <v>5930062</v>
      </c>
      <c r="D40" s="739">
        <v>215957</v>
      </c>
    </row>
    <row r="41" spans="1:9" ht="26.25" x14ac:dyDescent="0.4">
      <c r="A41" s="738" t="s">
        <v>8657</v>
      </c>
      <c r="B41" s="739">
        <v>16339873</v>
      </c>
      <c r="C41" s="739">
        <v>24057411.419999998</v>
      </c>
      <c r="D41" s="739">
        <v>7717538.4199999999</v>
      </c>
    </row>
    <row r="42" spans="1:9" ht="26.25" x14ac:dyDescent="0.4">
      <c r="A42" s="738" t="s">
        <v>8532</v>
      </c>
      <c r="B42" s="739">
        <v>543932</v>
      </c>
      <c r="C42" s="739">
        <v>600000</v>
      </c>
      <c r="D42" s="739">
        <v>56068</v>
      </c>
    </row>
    <row r="43" spans="1:9" ht="26.25" x14ac:dyDescent="0.4">
      <c r="A43" s="738" t="s">
        <v>8077</v>
      </c>
      <c r="B43" s="739">
        <v>1657197</v>
      </c>
      <c r="C43" s="739">
        <v>2614743</v>
      </c>
      <c r="D43" s="739">
        <v>957546</v>
      </c>
      <c r="F43" s="291"/>
      <c r="G43" s="694"/>
      <c r="H43" s="694"/>
      <c r="I43" s="291"/>
    </row>
    <row r="44" spans="1:9" ht="26.25" x14ac:dyDescent="0.4">
      <c r="A44" s="738" t="s">
        <v>8339</v>
      </c>
      <c r="B44" s="739">
        <v>9756255</v>
      </c>
      <c r="C44" s="739">
        <v>14204081</v>
      </c>
      <c r="D44" s="739">
        <v>4489919</v>
      </c>
      <c r="F44" s="291"/>
      <c r="G44" s="694"/>
      <c r="H44" s="694"/>
      <c r="I44" s="291"/>
    </row>
    <row r="45" spans="1:9" ht="26.25" x14ac:dyDescent="0.4">
      <c r="A45" s="738" t="s">
        <v>7921</v>
      </c>
      <c r="B45" s="739">
        <v>19551392</v>
      </c>
      <c r="C45" s="739">
        <v>26037593</v>
      </c>
      <c r="D45" s="739">
        <v>6468201</v>
      </c>
      <c r="F45" s="291"/>
      <c r="G45" s="694"/>
      <c r="H45" s="694"/>
      <c r="I45" s="291"/>
    </row>
    <row r="46" spans="1:9" ht="26.25" x14ac:dyDescent="0.4">
      <c r="A46" s="738" t="s">
        <v>8043</v>
      </c>
      <c r="B46" s="739">
        <v>20150378</v>
      </c>
      <c r="C46" s="739">
        <v>27909998</v>
      </c>
      <c r="D46" s="739">
        <v>7741620</v>
      </c>
      <c r="F46" s="291"/>
      <c r="G46" s="694"/>
      <c r="H46" s="694"/>
      <c r="I46" s="291"/>
    </row>
    <row r="47" spans="1:9" s="291" customFormat="1" ht="26.25" x14ac:dyDescent="0.4">
      <c r="A47" s="1135" t="s">
        <v>6508</v>
      </c>
      <c r="B47" s="1134">
        <v>2808804</v>
      </c>
      <c r="C47" s="1134">
        <v>4926982</v>
      </c>
      <c r="D47" s="1134">
        <v>2118178</v>
      </c>
      <c r="G47" s="694"/>
      <c r="H47" s="694"/>
    </row>
    <row r="48" spans="1:9" s="291" customFormat="1" ht="26.25" x14ac:dyDescent="0.4">
      <c r="A48" s="1135" t="s">
        <v>6511</v>
      </c>
      <c r="B48" s="1134">
        <v>7639492</v>
      </c>
      <c r="C48" s="1134">
        <v>10084653</v>
      </c>
      <c r="D48" s="1134">
        <v>2445161</v>
      </c>
      <c r="G48" s="694"/>
      <c r="H48" s="694"/>
    </row>
    <row r="49" spans="1:8" s="291" customFormat="1" ht="26.25" x14ac:dyDescent="0.4">
      <c r="A49" s="1135" t="s">
        <v>7126</v>
      </c>
      <c r="B49" s="1134">
        <v>2367767</v>
      </c>
      <c r="C49" s="1134">
        <v>2395416</v>
      </c>
      <c r="D49" s="1134">
        <v>27649</v>
      </c>
      <c r="G49" s="694"/>
      <c r="H49" s="694"/>
    </row>
    <row r="50" spans="1:8" s="291" customFormat="1" ht="26.25" x14ac:dyDescent="0.4">
      <c r="A50" s="1135" t="s">
        <v>6408</v>
      </c>
      <c r="B50" s="1134">
        <v>4913171.2258064514</v>
      </c>
      <c r="C50" s="1134">
        <v>4645812</v>
      </c>
      <c r="D50" s="1134">
        <v>-209739.22580645164</v>
      </c>
      <c r="G50" s="694"/>
      <c r="H50" s="694"/>
    </row>
    <row r="51" spans="1:8" s="291" customFormat="1" ht="26.25" x14ac:dyDescent="0.4">
      <c r="A51" s="1135" t="s">
        <v>18</v>
      </c>
      <c r="B51" s="1134">
        <v>2368025.1605222733</v>
      </c>
      <c r="C51" s="1134">
        <v>3796750</v>
      </c>
      <c r="D51" s="1134">
        <v>1438724.8394777267</v>
      </c>
      <c r="G51" s="694"/>
      <c r="H51" s="694"/>
    </row>
    <row r="52" spans="1:8" s="291" customFormat="1" ht="26.25" x14ac:dyDescent="0.4">
      <c r="A52" s="1135" t="s">
        <v>7953</v>
      </c>
      <c r="B52" s="1134">
        <v>4397458</v>
      </c>
      <c r="C52" s="1134">
        <v>6566988</v>
      </c>
      <c r="D52" s="1134">
        <v>2169530</v>
      </c>
      <c r="G52" s="694"/>
      <c r="H52" s="694"/>
    </row>
    <row r="53" spans="1:8" s="291" customFormat="1" ht="26.25" x14ac:dyDescent="0.4">
      <c r="A53" s="1135" t="s">
        <v>7817</v>
      </c>
      <c r="B53" s="1134">
        <v>781154</v>
      </c>
      <c r="C53" s="1134">
        <v>1300000</v>
      </c>
      <c r="D53" s="1134">
        <v>518846</v>
      </c>
      <c r="G53" s="694"/>
      <c r="H53" s="694"/>
    </row>
    <row r="54" spans="1:8" s="291" customFormat="1" ht="26.25" x14ac:dyDescent="0.4">
      <c r="A54" s="1135" t="s">
        <v>7732</v>
      </c>
      <c r="B54" s="1134">
        <v>428088.12903225806</v>
      </c>
      <c r="C54" s="1134">
        <v>730000</v>
      </c>
      <c r="D54" s="1134">
        <v>301911.87096774194</v>
      </c>
      <c r="G54" s="694"/>
      <c r="H54" s="694"/>
    </row>
    <row r="55" spans="1:8" s="291" customFormat="1" ht="26.25" x14ac:dyDescent="0.4">
      <c r="A55" s="1135" t="s">
        <v>4721</v>
      </c>
      <c r="B55" s="1134">
        <v>4198143.8588709673</v>
      </c>
      <c r="C55" s="1134">
        <v>15155996.9</v>
      </c>
      <c r="D55" s="1134">
        <v>10957853.041129032</v>
      </c>
      <c r="G55" s="694"/>
      <c r="H55" s="694"/>
    </row>
    <row r="56" spans="1:8" s="291" customFormat="1" ht="26.25" x14ac:dyDescent="0.4">
      <c r="A56" s="1135" t="s">
        <v>5811</v>
      </c>
      <c r="B56" s="1134">
        <v>3130611.7334869434</v>
      </c>
      <c r="C56" s="1134">
        <v>3500000</v>
      </c>
      <c r="D56" s="1134">
        <v>369388.26651305659</v>
      </c>
      <c r="G56" s="694"/>
      <c r="H56" s="694"/>
    </row>
    <row r="57" spans="1:8" s="291" customFormat="1" ht="26.25" x14ac:dyDescent="0.4">
      <c r="A57" s="1135" t="s">
        <v>3946</v>
      </c>
      <c r="B57" s="1134">
        <v>14717765.930832541</v>
      </c>
      <c r="C57" s="1134">
        <v>19005250</v>
      </c>
      <c r="D57" s="1134">
        <v>4305315.0691674603</v>
      </c>
      <c r="G57" s="694"/>
      <c r="H57" s="694"/>
    </row>
    <row r="58" spans="1:8" s="291" customFormat="1" ht="26.25" x14ac:dyDescent="0.4">
      <c r="A58" s="1135" t="s">
        <v>3945</v>
      </c>
      <c r="B58" s="1134">
        <v>9375759.3097522352</v>
      </c>
      <c r="C58" s="1134">
        <v>15445913</v>
      </c>
      <c r="D58" s="1134">
        <v>6073532.7225058284</v>
      </c>
      <c r="G58" s="694"/>
      <c r="H58" s="694"/>
    </row>
    <row r="59" spans="1:8" s="291" customFormat="1" ht="26.25" x14ac:dyDescent="0.4">
      <c r="A59" s="1135" t="s">
        <v>6103</v>
      </c>
      <c r="B59" s="1134">
        <v>289848</v>
      </c>
      <c r="C59" s="1134">
        <v>1337000</v>
      </c>
      <c r="D59" s="1134">
        <v>1047152</v>
      </c>
      <c r="G59" s="694"/>
      <c r="H59" s="694"/>
    </row>
    <row r="60" spans="1:8" s="291" customFormat="1" ht="26.25" x14ac:dyDescent="0.4">
      <c r="A60" s="1135" t="s">
        <v>1400</v>
      </c>
      <c r="B60" s="1134">
        <v>114510981.94410785</v>
      </c>
      <c r="C60" s="1134">
        <v>130502260.09999999</v>
      </c>
      <c r="D60" s="1134">
        <v>16037003.15589213</v>
      </c>
      <c r="G60" s="694"/>
      <c r="H60" s="694"/>
    </row>
    <row r="61" spans="1:8" s="291" customFormat="1" ht="26.25" x14ac:dyDescent="0.4">
      <c r="A61" s="1135" t="s">
        <v>2933</v>
      </c>
      <c r="B61" s="1134">
        <v>97556794.74362056</v>
      </c>
      <c r="C61" s="1134">
        <v>137552234</v>
      </c>
      <c r="D61" s="1134">
        <v>39998531.25637947</v>
      </c>
      <c r="G61" s="694"/>
      <c r="H61" s="694"/>
    </row>
    <row r="62" spans="1:8" s="291" customFormat="1" ht="26.25" x14ac:dyDescent="0.4">
      <c r="A62" s="1135" t="s">
        <v>7657</v>
      </c>
      <c r="B62" s="1134">
        <v>2210566</v>
      </c>
      <c r="C62" s="1134">
        <v>2913264.51</v>
      </c>
      <c r="D62" s="1134">
        <v>702698.51</v>
      </c>
      <c r="G62" s="694"/>
      <c r="H62" s="694"/>
    </row>
    <row r="63" spans="1:8" s="291" customFormat="1" ht="26.25" x14ac:dyDescent="0.4">
      <c r="A63" s="1135" t="s">
        <v>7112</v>
      </c>
      <c r="B63" s="1134">
        <v>3206398.2150537632</v>
      </c>
      <c r="C63" s="1134">
        <v>3848397</v>
      </c>
      <c r="D63" s="1134">
        <v>641998.78494623653</v>
      </c>
      <c r="G63" s="694"/>
      <c r="H63" s="694"/>
    </row>
    <row r="64" spans="1:8" s="291" customFormat="1" ht="26.25" x14ac:dyDescent="0.4">
      <c r="A64" s="1135" t="s">
        <v>7067</v>
      </c>
      <c r="B64" s="1134">
        <v>18681972</v>
      </c>
      <c r="C64" s="1134">
        <v>24347604</v>
      </c>
      <c r="D64" s="1134">
        <v>5665632</v>
      </c>
      <c r="G64" s="694"/>
      <c r="H64" s="694"/>
    </row>
    <row r="65" spans="1:8" s="291" customFormat="1" ht="26.25" x14ac:dyDescent="0.4">
      <c r="A65" s="1135" t="s">
        <v>6505</v>
      </c>
      <c r="B65" s="1134">
        <v>5291119.9715821808</v>
      </c>
      <c r="C65" s="1134">
        <v>9568884</v>
      </c>
      <c r="D65" s="1134">
        <v>4302191.3617511522</v>
      </c>
      <c r="G65" s="694"/>
      <c r="H65" s="694"/>
    </row>
    <row r="66" spans="1:8" s="291" customFormat="1" ht="26.25" x14ac:dyDescent="0.4">
      <c r="A66" s="1135" t="s">
        <v>7555</v>
      </c>
      <c r="B66" s="1134">
        <v>2463913.4677419355</v>
      </c>
      <c r="C66" s="1134">
        <v>3410359</v>
      </c>
      <c r="D66" s="1134">
        <v>946445.53225806449</v>
      </c>
      <c r="G66" s="694"/>
      <c r="H66" s="694"/>
    </row>
    <row r="67" spans="1:8" s="291" customFormat="1" ht="26.25" x14ac:dyDescent="0.4">
      <c r="A67" s="1135" t="s">
        <v>6953</v>
      </c>
      <c r="B67" s="1134">
        <v>3524112</v>
      </c>
      <c r="C67" s="1134">
        <v>4875776</v>
      </c>
      <c r="D67" s="1134">
        <v>1351664</v>
      </c>
      <c r="G67" s="694"/>
      <c r="H67" s="694"/>
    </row>
    <row r="68" spans="1:8" s="291" customFormat="1" ht="26.25" x14ac:dyDescent="0.4">
      <c r="A68" s="1135" t="s">
        <v>6647</v>
      </c>
      <c r="B68" s="1134">
        <v>381763</v>
      </c>
      <c r="C68" s="1134">
        <v>448850</v>
      </c>
      <c r="D68" s="1134">
        <v>67087</v>
      </c>
      <c r="G68" s="694"/>
      <c r="H68" s="694"/>
    </row>
    <row r="69" spans="1:8" s="291" customFormat="1" ht="26.25" x14ac:dyDescent="0.4">
      <c r="A69" s="1135" t="s">
        <v>6518</v>
      </c>
      <c r="B69" s="1134">
        <v>11348698.623655912</v>
      </c>
      <c r="C69" s="1134">
        <v>13264500</v>
      </c>
      <c r="D69" s="1134">
        <v>1915801.3763440857</v>
      </c>
      <c r="G69" s="694"/>
      <c r="H69" s="694"/>
    </row>
    <row r="70" spans="1:8" s="291" customFormat="1" ht="26.25" x14ac:dyDescent="0.4">
      <c r="A70" s="1135" t="s">
        <v>2652</v>
      </c>
      <c r="B70" s="1134">
        <v>26687909.699682843</v>
      </c>
      <c r="C70" s="1134">
        <v>36731542</v>
      </c>
      <c r="D70" s="1134">
        <v>10068965.30031715</v>
      </c>
      <c r="G70" s="694"/>
      <c r="H70" s="694"/>
    </row>
    <row r="71" spans="1:8" s="291" customFormat="1" ht="26.25" x14ac:dyDescent="0.4">
      <c r="A71" s="1135" t="s">
        <v>5544</v>
      </c>
      <c r="B71" s="1134">
        <v>678790.36290322582</v>
      </c>
      <c r="C71" s="1134">
        <v>872151</v>
      </c>
      <c r="D71" s="1134">
        <v>193360.63709677418</v>
      </c>
      <c r="G71" s="694"/>
      <c r="H71" s="694"/>
    </row>
    <row r="72" spans="1:8" s="291" customFormat="1" ht="26.25" x14ac:dyDescent="0.4">
      <c r="A72" s="1135" t="s">
        <v>5641</v>
      </c>
      <c r="B72" s="1134">
        <v>2512284.75</v>
      </c>
      <c r="C72" s="1134">
        <v>3685007</v>
      </c>
      <c r="D72" s="1134">
        <v>1236944.25</v>
      </c>
      <c r="G72" s="694"/>
      <c r="H72" s="694"/>
    </row>
    <row r="73" spans="1:8" s="291" customFormat="1" ht="26.25" x14ac:dyDescent="0.4">
      <c r="A73" s="1135" t="s">
        <v>5052</v>
      </c>
      <c r="B73" s="1134">
        <v>4445446.3494623657</v>
      </c>
      <c r="C73" s="1134">
        <v>6341262</v>
      </c>
      <c r="D73" s="1134">
        <v>1895815.6505376345</v>
      </c>
      <c r="G73" s="694"/>
      <c r="H73" s="694"/>
    </row>
    <row r="74" spans="1:8" s="291" customFormat="1" ht="26.25" x14ac:dyDescent="0.4">
      <c r="A74" s="1135" t="s">
        <v>5617</v>
      </c>
      <c r="B74" s="1134">
        <v>1142182.75</v>
      </c>
      <c r="C74" s="1134">
        <v>2131308</v>
      </c>
      <c r="D74" s="1134">
        <v>989125.25</v>
      </c>
      <c r="G74" s="694"/>
      <c r="H74" s="694"/>
    </row>
    <row r="75" spans="1:8" s="291" customFormat="1" ht="26.25" x14ac:dyDescent="0.4">
      <c r="A75" s="1135" t="s">
        <v>82</v>
      </c>
      <c r="B75" s="1134">
        <v>4379244</v>
      </c>
      <c r="C75" s="1134">
        <v>10411961</v>
      </c>
      <c r="D75" s="1134">
        <v>6032717</v>
      </c>
      <c r="G75" s="694"/>
      <c r="H75" s="694"/>
    </row>
    <row r="76" spans="1:8" s="291" customFormat="1" ht="26.25" x14ac:dyDescent="0.4">
      <c r="A76" s="1135" t="s">
        <v>154</v>
      </c>
      <c r="B76" s="1134">
        <v>6704728</v>
      </c>
      <c r="C76" s="1134">
        <v>10075309</v>
      </c>
      <c r="D76" s="1134">
        <v>3380173</v>
      </c>
      <c r="G76" s="694"/>
      <c r="H76" s="694"/>
    </row>
    <row r="77" spans="1:8" s="291" customFormat="1" ht="26.25" x14ac:dyDescent="0.4">
      <c r="A77" s="1135" t="s">
        <v>2094</v>
      </c>
      <c r="B77" s="1134">
        <v>5185502.0489631332</v>
      </c>
      <c r="C77" s="1134">
        <v>6644055</v>
      </c>
      <c r="D77" s="1134">
        <v>1458552.9510368668</v>
      </c>
      <c r="G77" s="694"/>
      <c r="H77" s="694"/>
    </row>
    <row r="78" spans="1:8" s="291" customFormat="1" ht="26.25" x14ac:dyDescent="0.4">
      <c r="A78" s="1135" t="s">
        <v>2787</v>
      </c>
      <c r="B78" s="1134">
        <v>45546316.695372485</v>
      </c>
      <c r="C78" s="1134">
        <v>60651110</v>
      </c>
      <c r="D78" s="1134">
        <v>15104793.304627493</v>
      </c>
      <c r="G78" s="694"/>
      <c r="H78" s="694"/>
    </row>
    <row r="79" spans="1:8" s="291" customFormat="1" ht="26.25" x14ac:dyDescent="0.4">
      <c r="A79" s="1135" t="s">
        <v>2548</v>
      </c>
      <c r="B79" s="1134">
        <v>1543068.4838709678</v>
      </c>
      <c r="C79" s="1134">
        <v>2378225</v>
      </c>
      <c r="D79" s="1134">
        <v>835156.51612903224</v>
      </c>
      <c r="G79" s="694"/>
      <c r="H79" s="694"/>
    </row>
    <row r="80" spans="1:8" s="291" customFormat="1" ht="26.25" x14ac:dyDescent="0.4">
      <c r="A80" s="1135" t="s">
        <v>75</v>
      </c>
      <c r="B80" s="1134">
        <v>2574032</v>
      </c>
      <c r="C80" s="1134"/>
      <c r="D80" s="1134">
        <v>-2574032</v>
      </c>
      <c r="G80" s="694"/>
      <c r="H80" s="694"/>
    </row>
    <row r="81" spans="1:8" s="291" customFormat="1" ht="26.25" x14ac:dyDescent="0.4">
      <c r="A81" s="1135" t="s">
        <v>1493</v>
      </c>
      <c r="B81" s="1134">
        <v>1943741.4677419357</v>
      </c>
      <c r="C81" s="1134">
        <v>3015886</v>
      </c>
      <c r="D81" s="1134">
        <v>1072144.5322580645</v>
      </c>
      <c r="G81" s="694"/>
      <c r="H81" s="694"/>
    </row>
    <row r="82" spans="1:8" s="291" customFormat="1" ht="26.25" x14ac:dyDescent="0.4">
      <c r="A82" s="1135" t="s">
        <v>37</v>
      </c>
      <c r="B82" s="1134">
        <v>15696464.214298956</v>
      </c>
      <c r="C82" s="1134">
        <v>23729314</v>
      </c>
      <c r="D82" s="1134">
        <v>8023502.339464481</v>
      </c>
      <c r="G82" s="694"/>
      <c r="H82" s="694"/>
    </row>
    <row r="83" spans="1:8" s="291" customFormat="1" ht="26.25" x14ac:dyDescent="0.4">
      <c r="A83" s="1135" t="s">
        <v>11</v>
      </c>
      <c r="B83" s="1134">
        <v>1882653.2044930877</v>
      </c>
      <c r="C83" s="1134">
        <v>1656000</v>
      </c>
      <c r="D83" s="1134">
        <v>-231653.20449308754</v>
      </c>
      <c r="G83" s="694"/>
      <c r="H83" s="694"/>
    </row>
    <row r="84" spans="1:8" s="291" customFormat="1" ht="26.25" x14ac:dyDescent="0.4">
      <c r="A84" s="1135" t="s">
        <v>25</v>
      </c>
      <c r="B84" s="1134">
        <v>18295705.887096774</v>
      </c>
      <c r="C84" s="1134"/>
      <c r="D84" s="1134">
        <v>-18285705.887096774</v>
      </c>
      <c r="G84" s="694"/>
      <c r="H84" s="694"/>
    </row>
    <row r="85" spans="1:8" s="291" customFormat="1" ht="26.25" x14ac:dyDescent="0.4">
      <c r="A85" s="1135" t="s">
        <v>14</v>
      </c>
      <c r="B85" s="1134">
        <v>1143402</v>
      </c>
      <c r="C85" s="1134">
        <v>1572705</v>
      </c>
      <c r="D85" s="1134">
        <v>429303</v>
      </c>
      <c r="G85" s="694"/>
      <c r="H85" s="694"/>
    </row>
    <row r="86" spans="1:8" s="291" customFormat="1" ht="26.25" x14ac:dyDescent="0.4">
      <c r="A86" s="1135" t="s">
        <v>1691</v>
      </c>
      <c r="B86" s="1134">
        <v>1698566</v>
      </c>
      <c r="C86" s="1134"/>
      <c r="D86" s="1134">
        <v>-1698566</v>
      </c>
      <c r="G86" s="694"/>
      <c r="H86" s="694"/>
    </row>
    <row r="87" spans="1:8" s="291" customFormat="1" ht="26.25" x14ac:dyDescent="0.4">
      <c r="A87" s="1135" t="s">
        <v>16</v>
      </c>
      <c r="B87" s="1134">
        <v>22723229.691530842</v>
      </c>
      <c r="C87" s="1134">
        <v>50000</v>
      </c>
      <c r="D87" s="1134">
        <v>-22673270.885079227</v>
      </c>
      <c r="G87" s="694"/>
      <c r="H87" s="694"/>
    </row>
    <row r="88" spans="1:8" s="291" customFormat="1" ht="26.25" x14ac:dyDescent="0.4">
      <c r="A88" s="1135" t="s">
        <v>22</v>
      </c>
      <c r="B88" s="1134">
        <v>721543</v>
      </c>
      <c r="C88" s="1134">
        <v>1000426</v>
      </c>
      <c r="D88" s="1134">
        <v>278883</v>
      </c>
      <c r="G88" s="694"/>
      <c r="H88" s="694"/>
    </row>
    <row r="89" spans="1:8" s="291" customFormat="1" ht="26.25" x14ac:dyDescent="0.4">
      <c r="A89" s="1135" t="s">
        <v>2657</v>
      </c>
      <c r="B89" s="1134">
        <v>1632291.6774193549</v>
      </c>
      <c r="C89" s="1134">
        <v>3056239</v>
      </c>
      <c r="D89" s="1134">
        <v>1423947.3225806453</v>
      </c>
      <c r="G89" s="694"/>
      <c r="H89" s="694"/>
    </row>
    <row r="90" spans="1:8" s="291" customFormat="1" ht="26.25" x14ac:dyDescent="0.4">
      <c r="A90" s="1135" t="s">
        <v>5165</v>
      </c>
      <c r="B90" s="1134"/>
      <c r="C90" s="1134">
        <v>485141</v>
      </c>
      <c r="D90" s="1134">
        <v>485141</v>
      </c>
      <c r="G90" s="694"/>
      <c r="H90" s="694"/>
    </row>
    <row r="91" spans="1:8" s="291" customFormat="1" ht="26.25" x14ac:dyDescent="0.4">
      <c r="A91" s="1135" t="s">
        <v>6635</v>
      </c>
      <c r="B91" s="1134">
        <v>631720</v>
      </c>
      <c r="C91" s="1134">
        <v>1000000</v>
      </c>
      <c r="D91" s="1134">
        <v>368280</v>
      </c>
      <c r="G91" s="694"/>
      <c r="H91" s="694"/>
    </row>
    <row r="92" spans="1:8" s="291" customFormat="1" ht="26.25" x14ac:dyDescent="0.4">
      <c r="A92" s="1135" t="s">
        <v>6516</v>
      </c>
      <c r="B92" s="1134">
        <v>4971444.0025458178</v>
      </c>
      <c r="C92" s="1134">
        <v>7995733</v>
      </c>
      <c r="D92" s="1134">
        <v>3024288.9974541827</v>
      </c>
      <c r="G92" s="694"/>
      <c r="H92" s="694"/>
    </row>
    <row r="93" spans="1:8" s="291" customFormat="1" ht="26.25" x14ac:dyDescent="0.4">
      <c r="A93" s="1135" t="s">
        <v>6447</v>
      </c>
      <c r="B93" s="1134">
        <v>550023</v>
      </c>
      <c r="C93" s="1134">
        <v>1100470</v>
      </c>
      <c r="D93" s="1134">
        <v>550447</v>
      </c>
      <c r="G93" s="694"/>
      <c r="H93" s="694"/>
    </row>
    <row r="94" spans="1:8" s="291" customFormat="1" ht="26.25" x14ac:dyDescent="0.4">
      <c r="A94" s="1135" t="s">
        <v>5746</v>
      </c>
      <c r="B94" s="1134">
        <v>735045</v>
      </c>
      <c r="C94" s="1134">
        <v>1058484</v>
      </c>
      <c r="D94" s="1134">
        <v>323439</v>
      </c>
      <c r="G94" s="694"/>
      <c r="H94" s="694"/>
    </row>
    <row r="95" spans="1:8" s="291" customFormat="1" ht="26.25" x14ac:dyDescent="0.4">
      <c r="A95" s="1135" t="s">
        <v>5671</v>
      </c>
      <c r="B95" s="1134">
        <v>271826</v>
      </c>
      <c r="C95" s="1134">
        <v>563000</v>
      </c>
      <c r="D95" s="1134">
        <v>291174</v>
      </c>
      <c r="G95" s="694"/>
      <c r="H95" s="694"/>
    </row>
    <row r="96" spans="1:8" s="291" customFormat="1" ht="26.25" x14ac:dyDescent="0.4">
      <c r="A96" s="1135" t="s">
        <v>7764</v>
      </c>
      <c r="B96" s="1134"/>
      <c r="C96" s="1134">
        <v>64507</v>
      </c>
      <c r="D96" s="1134">
        <v>64507</v>
      </c>
      <c r="G96" s="694"/>
      <c r="H96" s="694"/>
    </row>
    <row r="97" spans="1:9" s="291" customFormat="1" ht="26.25" x14ac:dyDescent="0.4">
      <c r="A97" s="1135" t="s">
        <v>40</v>
      </c>
      <c r="B97" s="1134">
        <v>51386165.801987335</v>
      </c>
      <c r="C97" s="1134">
        <v>69560627</v>
      </c>
      <c r="D97" s="1134">
        <v>18225961.198012669</v>
      </c>
      <c r="G97" s="694"/>
      <c r="H97" s="694"/>
    </row>
    <row r="98" spans="1:9" s="291" customFormat="1" ht="26.25" x14ac:dyDescent="0.4">
      <c r="A98" s="1135" t="s">
        <v>5227</v>
      </c>
      <c r="B98" s="1134">
        <v>1808575</v>
      </c>
      <c r="C98" s="1134">
        <v>2875708</v>
      </c>
      <c r="D98" s="1134">
        <v>1067133</v>
      </c>
      <c r="F98" s="4"/>
      <c r="G98" s="245"/>
      <c r="H98" s="245"/>
      <c r="I98" s="4"/>
    </row>
    <row r="99" spans="1:9" s="291" customFormat="1" ht="26.25" x14ac:dyDescent="0.4">
      <c r="A99" s="1135" t="s">
        <v>3622</v>
      </c>
      <c r="B99" s="1134">
        <v>7385548</v>
      </c>
      <c r="C99" s="1134">
        <v>12071334</v>
      </c>
      <c r="D99" s="1134">
        <v>4685786</v>
      </c>
      <c r="F99" s="4"/>
      <c r="G99" s="245"/>
      <c r="H99" s="245"/>
      <c r="I99" s="4"/>
    </row>
    <row r="100" spans="1:9" s="291" customFormat="1" ht="26.25" x14ac:dyDescent="0.4">
      <c r="A100" s="1135" t="s">
        <v>3733</v>
      </c>
      <c r="B100" s="1134">
        <v>5642256.6693548393</v>
      </c>
      <c r="C100" s="1134">
        <v>6215763</v>
      </c>
      <c r="D100" s="1134">
        <v>573506.33064516122</v>
      </c>
      <c r="F100" s="4"/>
      <c r="G100" s="245"/>
      <c r="H100" s="245"/>
      <c r="I100" s="4"/>
    </row>
    <row r="101" spans="1:9" s="291" customFormat="1" ht="26.25" x14ac:dyDescent="0.4">
      <c r="A101" s="1135" t="s">
        <v>8828</v>
      </c>
      <c r="B101" s="1134">
        <v>785021</v>
      </c>
      <c r="C101" s="1134">
        <v>690021</v>
      </c>
      <c r="D101" s="1134">
        <v>-95000</v>
      </c>
      <c r="F101" s="4"/>
      <c r="G101" s="245"/>
      <c r="H101" s="245"/>
      <c r="I101" s="4"/>
    </row>
    <row r="102" spans="1:9" ht="26.25" x14ac:dyDescent="0.4">
      <c r="A102" s="1135" t="s">
        <v>8891</v>
      </c>
      <c r="B102" s="1134">
        <v>84014</v>
      </c>
      <c r="C102" s="1134">
        <v>88818</v>
      </c>
      <c r="D102" s="1134">
        <v>4804</v>
      </c>
    </row>
    <row r="103" spans="1:9" ht="26.25" x14ac:dyDescent="0.4">
      <c r="A103" s="1135" t="s">
        <v>9515</v>
      </c>
      <c r="B103" s="1134">
        <v>332250</v>
      </c>
      <c r="C103" s="1134"/>
      <c r="D103" s="1134">
        <v>-332250</v>
      </c>
    </row>
    <row r="104" spans="1:9" ht="26.25" x14ac:dyDescent="0.4">
      <c r="A104" s="1135" t="s">
        <v>10373</v>
      </c>
      <c r="B104" s="1134">
        <v>25000</v>
      </c>
      <c r="C104" s="1134"/>
      <c r="D104" s="1134">
        <v>-25000</v>
      </c>
    </row>
    <row r="105" spans="1:9" ht="26.25" x14ac:dyDescent="0.4">
      <c r="A105" s="1133" t="s">
        <v>10363</v>
      </c>
      <c r="B105" s="1134">
        <v>88800</v>
      </c>
      <c r="C105" s="1134"/>
      <c r="D105" s="1134">
        <v>-88800</v>
      </c>
    </row>
    <row r="106" spans="1:9" ht="26.25" x14ac:dyDescent="0.4">
      <c r="A106" s="1135" t="s">
        <v>11625</v>
      </c>
      <c r="B106" s="1134">
        <v>92210</v>
      </c>
      <c r="C106" s="1134">
        <v>112665</v>
      </c>
      <c r="D106" s="1134">
        <v>20455</v>
      </c>
    </row>
    <row r="107" spans="1:9" ht="26.25" x14ac:dyDescent="0.4">
      <c r="A107" s="1133" t="s">
        <v>11716</v>
      </c>
      <c r="B107" s="1134">
        <v>56173</v>
      </c>
      <c r="C107" s="1134"/>
      <c r="D107" s="1134">
        <v>-56173</v>
      </c>
    </row>
    <row r="108" spans="1:9" ht="26.25" x14ac:dyDescent="0.4">
      <c r="A108" s="1133" t="s">
        <v>12374</v>
      </c>
      <c r="B108" s="1134">
        <v>2700</v>
      </c>
      <c r="C108" s="1134"/>
      <c r="D108" s="1134">
        <v>-2700</v>
      </c>
    </row>
    <row r="109" spans="1:9" ht="26.25" x14ac:dyDescent="0.4">
      <c r="A109" s="1133" t="s">
        <v>12458</v>
      </c>
      <c r="B109" s="1134">
        <v>20900</v>
      </c>
      <c r="C109" s="1134"/>
      <c r="D109" s="1134">
        <v>-20900</v>
      </c>
    </row>
    <row r="110" spans="1:9" ht="26.25" x14ac:dyDescent="0.4">
      <c r="A110" s="1135" t="s">
        <v>45</v>
      </c>
      <c r="B110" s="1134">
        <v>878821452.89874685</v>
      </c>
      <c r="C110" s="1134">
        <v>1081256916.9299998</v>
      </c>
      <c r="D110" s="1134">
        <v>202721490.75705966</v>
      </c>
    </row>
    <row r="111" spans="1:9" x14ac:dyDescent="0.3">
      <c r="A111"/>
      <c r="B111"/>
      <c r="C111"/>
      <c r="D111"/>
    </row>
    <row r="112" spans="1:9"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68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0"/>
  <sheetViews>
    <sheetView workbookViewId="0">
      <pane ySplit="1" topLeftCell="A23" activePane="bottomLeft" state="frozen"/>
      <selection pane="bottomLeft" activeCell="G51" sqref="G51"/>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37" t="s">
        <v>10901</v>
      </c>
      <c r="C2" s="1028">
        <v>47002950</v>
      </c>
      <c r="D2" s="1028">
        <f>C2*5%</f>
        <v>2350147.5</v>
      </c>
      <c r="E2" s="1028">
        <f>C2-D2</f>
        <v>44652802.5</v>
      </c>
      <c r="F2" s="1044"/>
      <c r="G2" s="1064">
        <f ca="1">SUMIF(Posting!$B:$E,A2,Posting!$E:$E)</f>
        <v>19555413.333333336</v>
      </c>
      <c r="H2" s="1065">
        <f ca="1">SUMIF(Posting!$B:$F,A2,Posting!$F:$F)</f>
        <v>31092766</v>
      </c>
      <c r="I2" s="1064">
        <f ca="1">SUMIF(Supplier!$B:$F,A2,Supplier!$E:$E)-SUMIF(Supplier!$B:$F,A2,Supplier!$F:$F)</f>
        <v>442686</v>
      </c>
      <c r="J2" s="1064">
        <v>30787947.325000003</v>
      </c>
      <c r="K2" s="1064"/>
      <c r="L2" s="1064"/>
      <c r="M2" s="1065">
        <f ca="1">J2+K2-H2-L2</f>
        <v>-304818.67499999702</v>
      </c>
    </row>
    <row r="3" spans="1:16" x14ac:dyDescent="0.25">
      <c r="A3" s="940" t="s">
        <v>10144</v>
      </c>
      <c r="B3" s="1137"/>
      <c r="C3" s="1021">
        <v>9767572.5</v>
      </c>
      <c r="D3" s="1021">
        <v>0</v>
      </c>
      <c r="E3" s="1021">
        <f t="shared" ref="E3:E48" si="0">C3-D3</f>
        <v>9767572.5</v>
      </c>
      <c r="F3" s="1040"/>
      <c r="G3" s="1022">
        <f ca="1">SUMIF(Posting!$B:$E,A3,Posting!$E:$E)</f>
        <v>6763762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37"/>
      <c r="C4" s="1021">
        <v>8741941</v>
      </c>
      <c r="D4" s="1021"/>
      <c r="E4" s="1021">
        <f t="shared" si="0"/>
        <v>8741941</v>
      </c>
      <c r="F4" s="1041"/>
      <c r="G4" s="1022">
        <f ca="1">SUMIF(Posting!$B:$E,A4,Posting!$E:$E)</f>
        <v>8306073.5</v>
      </c>
      <c r="H4" s="1022">
        <f ca="1">SUMIF(Posting!$B:$F,A4,Posting!$F:$F)</f>
        <v>7120000</v>
      </c>
      <c r="I4" s="1022">
        <f ca="1">SUMIF(Supplier!$B:$F,A4,Supplier!$E:$E)-SUMIF(Supplier!$B:$F,A4,Supplier!$F:$F)</f>
        <v>105773</v>
      </c>
      <c r="J4" s="1022">
        <v>9700603.1750000007</v>
      </c>
      <c r="K4" s="1022">
        <v>5557700</v>
      </c>
      <c r="L4" s="1022"/>
      <c r="M4" s="1022">
        <f ca="1">J4+K4-H4</f>
        <v>8138303.1750000007</v>
      </c>
    </row>
    <row r="5" spans="1:16" x14ac:dyDescent="0.25">
      <c r="A5" s="1023" t="s">
        <v>10953</v>
      </c>
      <c r="B5" s="1137"/>
      <c r="C5" s="1024">
        <v>6335567.4188222345</v>
      </c>
      <c r="D5" s="1024">
        <f>C5*9.15%</f>
        <v>579704.4188222345</v>
      </c>
      <c r="E5" s="1021">
        <f t="shared" si="0"/>
        <v>5755863</v>
      </c>
      <c r="F5" s="1042"/>
      <c r="G5" s="1022">
        <f ca="1">SUMIF(Posting!$B:$E,A5,Posting!$E:$E)</f>
        <v>3951168.4623655914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37"/>
      <c r="C6" s="1024"/>
      <c r="D6" s="1024"/>
      <c r="E6" s="1024"/>
      <c r="F6" s="1042"/>
      <c r="G6" s="1022">
        <f ca="1">SUMIF(Posting!$B:$E,A6,Posting!$E:$E)</f>
        <v>4198143.8588709673</v>
      </c>
      <c r="H6" s="1022">
        <f ca="1">SUMIF(Posting!$B:$F,A6,Posting!$F:$F)</f>
        <v>15155996.9</v>
      </c>
      <c r="I6" s="1022">
        <f ca="1">SUMIF(Supplier!$B:$F,A6,Supplier!$E:$E)-SUMIF(Supplier!$B:$F,A6,Supplier!$F:$F)</f>
        <v>162620</v>
      </c>
      <c r="J6" s="1022"/>
      <c r="K6" s="1022"/>
      <c r="L6" s="1022">
        <v>244000.57500000007</v>
      </c>
      <c r="M6" s="1022">
        <f>L6</f>
        <v>244000.57500000007</v>
      </c>
      <c r="N6" s="1"/>
    </row>
    <row r="7" spans="1:16" x14ac:dyDescent="0.25">
      <c r="A7" s="1023" t="s">
        <v>6505</v>
      </c>
      <c r="B7" s="1137"/>
      <c r="C7" s="1024"/>
      <c r="D7" s="1024"/>
      <c r="E7" s="1024"/>
      <c r="F7" s="1042"/>
      <c r="G7" s="1022">
        <f ca="1">SUMIF(Posting!$B:$E,A7,Posting!$E:$E)</f>
        <v>5291119.9715821808</v>
      </c>
      <c r="H7" s="1022">
        <f ca="1">SUMIF(Posting!$B:$F,A7,Posting!$F:$F)</f>
        <v>9568884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38"/>
      <c r="C8" s="1025">
        <v>78840000</v>
      </c>
      <c r="D8" s="1025">
        <v>11384496</v>
      </c>
      <c r="E8" s="1025">
        <f t="shared" si="0"/>
        <v>67455504</v>
      </c>
      <c r="F8" s="1043"/>
      <c r="G8" s="1022">
        <f ca="1">SUMIF(Posting!$B:$E,A8,Posting!$E:$E)</f>
        <v>22193895</v>
      </c>
      <c r="H8" s="1026">
        <f ca="1">SUMIF(Posting!$B:$F,A8,Posting!$F:$F)</f>
        <v>19830000</v>
      </c>
      <c r="I8" s="1022">
        <f ca="1">SUMIF(Supplier!$B:$F,A8,Supplier!$E:$E)-SUMIF(Supplier!$B:$F,A8,Supplier!$F:$F)</f>
        <v>1759080</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9409</v>
      </c>
      <c r="B10" s="1139" t="s">
        <v>10902</v>
      </c>
      <c r="C10" s="1019">
        <v>13262828</v>
      </c>
      <c r="D10" s="1019"/>
      <c r="E10" s="1019">
        <f t="shared" si="0"/>
        <v>13262828</v>
      </c>
      <c r="F10" s="1039"/>
      <c r="G10" s="1022">
        <f ca="1">SUMIF(Posting!$B:$E,A10,Posting!$E:$E)</f>
        <v>6184137.7741935486</v>
      </c>
      <c r="H10" s="1020">
        <f ca="1">SUMIF(Posting!$B:$F,A10,Posting!$F:$F)</f>
        <v>12225909</v>
      </c>
      <c r="I10" s="1022">
        <f ca="1">SUMIF(Supplier!$B:$F,A10,Supplier!$E:$E)-SUMIF(Supplier!$B:$F,A10,Supplier!$F:$F)</f>
        <v>0</v>
      </c>
      <c r="J10" s="1022">
        <v>1128677.0199999996</v>
      </c>
      <c r="K10" s="1022"/>
      <c r="L10" s="1064"/>
      <c r="M10" s="1035">
        <f>J10</f>
        <v>1128677.0199999996</v>
      </c>
      <c r="N10" s="1097"/>
    </row>
    <row r="11" spans="1:16" s="4" customFormat="1" ht="19.5" thickBot="1" x14ac:dyDescent="0.35">
      <c r="A11" s="940" t="s">
        <v>9464</v>
      </c>
      <c r="B11" s="1137"/>
      <c r="C11" s="1021">
        <v>2954733</v>
      </c>
      <c r="D11" s="1021"/>
      <c r="E11" s="1021">
        <f t="shared" si="0"/>
        <v>2954733</v>
      </c>
      <c r="F11" s="1041"/>
      <c r="G11" s="1022">
        <f ca="1">SUMIF(Posting!$B:$E,A11,Posting!$E:$E)</f>
        <v>2244369</v>
      </c>
      <c r="H11" s="1022">
        <f ca="1">SUMIF(Posting!$B:$F,A11,Posting!$F:$F)</f>
        <v>2722000</v>
      </c>
      <c r="I11" s="1022">
        <f ca="1">SUMIF(Supplier!$B:$F,A11,Supplier!$E:$E)-SUMIF(Supplier!$B:$F,A11,Supplier!$F:$F)</f>
        <v>15350</v>
      </c>
      <c r="J11" s="1066"/>
      <c r="K11" s="1022"/>
      <c r="L11" s="1064"/>
      <c r="M11" s="1035"/>
      <c r="N11" s="1097"/>
      <c r="P11" s="1097"/>
    </row>
    <row r="12" spans="1:16" s="4" customFormat="1" x14ac:dyDescent="0.3">
      <c r="A12" s="940" t="s">
        <v>8559</v>
      </c>
      <c r="B12" s="1137"/>
      <c r="C12" s="1021"/>
      <c r="D12" s="1021"/>
      <c r="E12" s="1021"/>
      <c r="F12" s="1041"/>
      <c r="G12" s="1022">
        <f ca="1">SUMIF(Posting!$B:$E,A12,Posting!$E:$E)</f>
        <v>5685706</v>
      </c>
      <c r="H12" s="1022">
        <f ca="1">SUMIF(Posting!$B:$F,A12,Posting!$F:$F)</f>
        <v>5930062</v>
      </c>
      <c r="I12" s="1022">
        <f ca="1">SUMIF(Supplier!$B:$F,A12,Supplier!$E:$E)-SUMIF(Supplier!$B:$F,A12,Supplier!$F:$F)</f>
        <v>111994</v>
      </c>
      <c r="J12" s="1022">
        <v>5746832</v>
      </c>
      <c r="K12" s="1022"/>
      <c r="L12" s="1064"/>
      <c r="M12" s="1035">
        <f ca="1">J12-H12</f>
        <v>-183230</v>
      </c>
      <c r="N12" s="1045"/>
    </row>
    <row r="13" spans="1:16" s="4" customFormat="1" x14ac:dyDescent="0.3">
      <c r="A13" s="940" t="s">
        <v>12207</v>
      </c>
      <c r="B13" s="1137"/>
      <c r="C13" s="1021"/>
      <c r="D13" s="1021"/>
      <c r="E13" s="1021"/>
      <c r="F13" s="1041"/>
      <c r="G13" s="1022">
        <f ca="1">SUMIF(Posting!$B:$E,A13,Posting!$E:$E)</f>
        <v>2130745</v>
      </c>
      <c r="H13" s="1022">
        <f ca="1">SUMIF(Posting!$B:$F,A13,Posting!$F:$F)</f>
        <v>9316872</v>
      </c>
      <c r="I13" s="1022">
        <f ca="1">SUMIF(Supplier!$B:$F,A13,Supplier!$E:$E)-SUMIF(Supplier!$B:$F,A13,Supplier!$F:$F)</f>
        <v>1504694</v>
      </c>
      <c r="J13" s="1022"/>
      <c r="K13" s="1022"/>
      <c r="L13" s="1064"/>
      <c r="M13" s="1064"/>
      <c r="N13" s="1045"/>
    </row>
    <row r="14" spans="1:16" s="4" customFormat="1" x14ac:dyDescent="0.3">
      <c r="A14" s="940" t="s">
        <v>12247</v>
      </c>
      <c r="B14" s="1137"/>
      <c r="C14" s="1021"/>
      <c r="D14" s="1021"/>
      <c r="E14" s="1021"/>
      <c r="F14" s="1041"/>
      <c r="G14" s="1022">
        <f ca="1">SUMIF(Posting!$B:$E,A14,Posting!$E:$E)</f>
        <v>0</v>
      </c>
      <c r="H14" s="1022">
        <f ca="1">SUMIF(Posting!$B:$F,A14,Posting!$F:$F)</f>
        <v>0</v>
      </c>
      <c r="I14" s="1022">
        <f ca="1">SUMIF(Supplier!$B:$F,A14,Supplier!$E:$E)-SUMIF(Supplier!$B:$F,A14,Supplier!$F:$F)</f>
        <v>27500</v>
      </c>
      <c r="J14" s="1022"/>
      <c r="K14" s="1022"/>
      <c r="L14" s="1064"/>
      <c r="M14" s="1064"/>
      <c r="N14" s="1045"/>
    </row>
    <row r="15" spans="1:16" s="4" customFormat="1" x14ac:dyDescent="0.3">
      <c r="A15" s="940" t="s">
        <v>10379</v>
      </c>
      <c r="B15" s="1137"/>
      <c r="C15" s="1021"/>
      <c r="D15" s="1021"/>
      <c r="E15" s="1021"/>
      <c r="F15" s="1041"/>
      <c r="G15" s="1022">
        <f ca="1">SUMIF(Posting!$B:$E,A15,Posting!$E:$E)</f>
        <v>4030880</v>
      </c>
      <c r="H15" s="1022">
        <f ca="1">SUMIF(Posting!$B:$F,A15,Posting!$F:$F)</f>
        <v>3000000</v>
      </c>
      <c r="I15" s="1022">
        <f ca="1">SUMIF(Supplier!$B:$F,A15,Supplier!$E:$E)-SUMIF(Supplier!$B:$F,A15,Supplier!$F:$F)</f>
        <v>0</v>
      </c>
      <c r="J15" s="1022">
        <f>'[1]Table 2'!$J$182</f>
        <v>8104725</v>
      </c>
      <c r="K15" s="1022"/>
      <c r="L15" s="1064"/>
      <c r="M15" s="1065">
        <f ca="1">J15+K15-H15-L15</f>
        <v>5104725</v>
      </c>
    </row>
    <row r="16" spans="1:16" s="4" customFormat="1" ht="19.5" thickBot="1" x14ac:dyDescent="0.35">
      <c r="A16" s="940" t="s">
        <v>11617</v>
      </c>
      <c r="B16" s="1137"/>
      <c r="C16" s="1021"/>
      <c r="D16" s="1021"/>
      <c r="E16" s="1021"/>
      <c r="F16" s="1041"/>
      <c r="G16" s="1022">
        <f ca="1">SUMIF(Posting!$B:$E,A16,Posting!$E:$E)</f>
        <v>3861277</v>
      </c>
      <c r="H16" s="1022">
        <f ca="1">SUMIF(Posting!$B:$F,A16,Posting!$F:$F)</f>
        <v>2600000</v>
      </c>
      <c r="I16" s="1022">
        <f ca="1">SUMIF(Supplier!$B:$F,A16,Supplier!$E:$E)-SUMIF(Supplier!$B:$F,A16,Supplier!$F:$F)</f>
        <v>136039</v>
      </c>
      <c r="J16" s="1022"/>
      <c r="K16" s="1022"/>
      <c r="L16" s="1064"/>
      <c r="M16" s="1064"/>
    </row>
    <row r="17" spans="1:13" s="4" customFormat="1" ht="19.5" thickBot="1" x14ac:dyDescent="0.35">
      <c r="A17" s="940" t="s">
        <v>11075</v>
      </c>
      <c r="B17" s="1137"/>
      <c r="C17" s="1021"/>
      <c r="D17" s="1021"/>
      <c r="E17" s="1021"/>
      <c r="F17" s="1041"/>
      <c r="G17" s="1022">
        <f ca="1">SUMIF(Posting!$B:$E,A17,Posting!$E:$E)</f>
        <v>1155980</v>
      </c>
      <c r="H17" s="1022">
        <f ca="1">SUMIF(Posting!$B:$F,A17,Posting!$F:$F)</f>
        <v>1000000</v>
      </c>
      <c r="I17" s="1022">
        <f ca="1">SUMIF(Supplier!$B:$F,A17,Supplier!$E:$E)-SUMIF(Supplier!$B:$F,A17,Supplier!$F:$F)</f>
        <v>0</v>
      </c>
      <c r="J17" s="1066"/>
      <c r="K17" s="1022"/>
      <c r="L17" s="1064"/>
      <c r="M17" s="1035"/>
    </row>
    <row r="18" spans="1:13" s="4" customFormat="1" ht="19.5" thickBot="1" x14ac:dyDescent="0.35">
      <c r="A18" s="940" t="s">
        <v>2933</v>
      </c>
      <c r="B18" s="1137"/>
      <c r="C18" s="1021"/>
      <c r="D18" s="1021"/>
      <c r="E18" s="1021"/>
      <c r="F18" s="1041"/>
      <c r="G18" s="1022">
        <f ca="1">SUMIF(Posting!$B:$E,A18,Posting!$E:$E)</f>
        <v>97556794.74362056</v>
      </c>
      <c r="H18" s="1022">
        <f ca="1">SUMIF(Posting!$B:$F,A18,Posting!$F:$F)</f>
        <v>137552234</v>
      </c>
      <c r="I18" s="1022">
        <f ca="1">SUMIF(Supplier!$B:$F,A18,Supplier!$E:$E)-SUMIF(Supplier!$B:$F,A18,Supplier!$F:$F)</f>
        <v>0</v>
      </c>
      <c r="J18" s="1022"/>
      <c r="K18" s="1022"/>
      <c r="L18" s="1064">
        <v>7500000</v>
      </c>
      <c r="M18" s="1035">
        <f>L18</f>
        <v>7500000</v>
      </c>
    </row>
    <row r="19" spans="1:13" s="4" customFormat="1" ht="19.5" thickBot="1" x14ac:dyDescent="0.35">
      <c r="A19" s="940" t="s">
        <v>11503</v>
      </c>
      <c r="B19" s="1137"/>
      <c r="C19" s="1021"/>
      <c r="D19" s="1021"/>
      <c r="E19" s="1021"/>
      <c r="F19" s="1041"/>
      <c r="G19" s="1022">
        <f ca="1">SUMIF(Posting!$B:$E,A19,Posting!$E:$E)</f>
        <v>76862</v>
      </c>
      <c r="H19" s="1022">
        <f ca="1">SUMIF(Posting!$B:$F,A19,Posting!$F:$F)</f>
        <v>200000</v>
      </c>
      <c r="I19" s="1022">
        <f ca="1">SUMIF(Supplier!$B:$F,A19,Supplier!$E:$E)-SUMIF(Supplier!$B:$F,A19,Supplier!$F:$F)</f>
        <v>0</v>
      </c>
      <c r="J19" s="1022">
        <f>[2]HVAC!$H$29</f>
        <v>604761.59999999998</v>
      </c>
      <c r="K19" s="1022"/>
      <c r="L19" s="1064"/>
      <c r="M19" s="1035">
        <f ca="1">IF(J19&gt;H19,J19+K19-H19,"Bill will be submitted")</f>
        <v>404761.59999999998</v>
      </c>
    </row>
    <row r="20" spans="1:13" s="4" customFormat="1" ht="19.5" thickBot="1" x14ac:dyDescent="0.35">
      <c r="A20" s="940" t="s">
        <v>11007</v>
      </c>
      <c r="B20" s="1137"/>
      <c r="C20" s="1021"/>
      <c r="D20" s="1021"/>
      <c r="E20" s="1021"/>
      <c r="F20" s="1041"/>
      <c r="G20" s="1022">
        <f ca="1">SUMIF(Posting!$B:$E,A20,Posting!$E:$E)</f>
        <v>319470</v>
      </c>
      <c r="H20" s="1022">
        <f ca="1">SUMIF(Posting!$B:$F,A20,Posting!$F:$F)</f>
        <v>900000</v>
      </c>
      <c r="I20" s="1022">
        <f ca="1">SUMIF(Supplier!$B:$F,A20,Supplier!$E:$E)-SUMIF(Supplier!$B:$F,A20,Supplier!$F:$F)</f>
        <v>0</v>
      </c>
      <c r="J20" s="1022">
        <f>[3]HVAC!$H$29</f>
        <v>366662.40000000002</v>
      </c>
      <c r="K20" s="1022"/>
      <c r="L20" s="1064"/>
      <c r="M20" s="1035" t="str">
        <f ca="1">IF(J20&gt;H20,J20+K20-H20,"Bill will be submitted")</f>
        <v>Bill will be submitted</v>
      </c>
    </row>
    <row r="21" spans="1:13" s="4" customFormat="1" ht="19.5" thickBot="1" x14ac:dyDescent="0.35">
      <c r="A21" s="940" t="s">
        <v>10911</v>
      </c>
      <c r="B21" s="1137"/>
      <c r="C21" s="1021"/>
      <c r="D21" s="1021"/>
      <c r="E21" s="1021"/>
      <c r="F21" s="1041"/>
      <c r="G21" s="1022">
        <f ca="1">SUMIF(Posting!$B:$E,A21,Posting!$E:$E)</f>
        <v>138515</v>
      </c>
      <c r="H21" s="1022">
        <f ca="1">SUMIF(Posting!$B:$F,A21,Posting!$F:$F)</f>
        <v>500000</v>
      </c>
      <c r="I21" s="1022">
        <f ca="1">SUMIF(Supplier!$B:$F,A21,Supplier!$E:$E)-SUMIF(Supplier!$B:$F,A21,Supplier!$F:$F)</f>
        <v>15000</v>
      </c>
      <c r="J21" s="1022"/>
      <c r="K21" s="1022"/>
      <c r="L21" s="1064"/>
      <c r="M21" s="1067" t="s">
        <v>11544</v>
      </c>
    </row>
    <row r="22" spans="1:13" s="4" customFormat="1" ht="19.5" thickBot="1" x14ac:dyDescent="0.35">
      <c r="A22" s="939" t="s">
        <v>9769</v>
      </c>
      <c r="B22" s="1138"/>
      <c r="C22" s="1025">
        <f>15000000+4435160</f>
        <v>19435160</v>
      </c>
      <c r="D22" s="1025"/>
      <c r="E22" s="1025">
        <f t="shared" si="0"/>
        <v>19435160</v>
      </c>
      <c r="F22" s="1043"/>
      <c r="G22" s="1022">
        <f ca="1">SUMIF(Posting!$B:$E,A22,Posting!$E:$E)</f>
        <v>16161004</v>
      </c>
      <c r="H22" s="1026">
        <f ca="1">SUMIF(Posting!$B:$F,A22,Posting!$F:$F)</f>
        <v>19855650</v>
      </c>
      <c r="I22" s="1022">
        <f ca="1">SUMIF(Supplier!$B:$F,A22,Supplier!$E:$E)-SUMIF(Supplier!$B:$F,A22,Supplier!$F:$F)</f>
        <v>167008</v>
      </c>
      <c r="J22" s="1022"/>
      <c r="K22" s="1022"/>
      <c r="L22" s="1064"/>
      <c r="M22" s="1067" t="s">
        <v>11544</v>
      </c>
    </row>
    <row r="23" spans="1:13" s="4" customFormat="1" ht="7.5" customHeight="1" thickBot="1" x14ac:dyDescent="0.35">
      <c r="A23" s="1036"/>
      <c r="B23" s="1037"/>
      <c r="C23" s="1037"/>
      <c r="D23" s="1037"/>
      <c r="E23" s="1037"/>
      <c r="F23" s="1037"/>
      <c r="G23" s="1038"/>
      <c r="H23" s="1038"/>
      <c r="I23" s="1037"/>
      <c r="J23" s="1037"/>
      <c r="K23" s="1037"/>
      <c r="L23" s="1037"/>
      <c r="M23" s="1037"/>
    </row>
    <row r="24" spans="1:13" s="4" customFormat="1" ht="19.5" thickBot="1" x14ac:dyDescent="0.35">
      <c r="A24" s="1027" t="s">
        <v>9356</v>
      </c>
      <c r="B24" s="1140" t="s">
        <v>10903</v>
      </c>
      <c r="C24" s="1019">
        <v>28340413.5</v>
      </c>
      <c r="D24" s="1019"/>
      <c r="E24" s="1019">
        <f t="shared" si="0"/>
        <v>28340413.5</v>
      </c>
      <c r="F24" s="1039"/>
      <c r="G24" s="1022">
        <f ca="1">SUMIF(Posting!$B:$E,A24,Posting!$E:$E)</f>
        <v>22948485.833333332</v>
      </c>
      <c r="H24" s="1020">
        <f ca="1">SUMIF(Posting!$B:$F,A24,Posting!$F:$F)</f>
        <v>19140130</v>
      </c>
      <c r="I24" s="1022">
        <f ca="1">SUMIF(Supplier!$B:$F,A24,Supplier!$E:$E)-SUMIF(Supplier!$B:$F,A24,Supplier!$F:$F)</f>
        <v>167559</v>
      </c>
      <c r="J24" s="1022">
        <v>25423994.165999997</v>
      </c>
      <c r="K24" s="1022">
        <v>5940507.6512000002</v>
      </c>
      <c r="L24" s="1064"/>
      <c r="M24" s="1022">
        <f ca="1">J24+K24-H24-L24</f>
        <v>12224371.817199998</v>
      </c>
    </row>
    <row r="25" spans="1:13" s="4" customFormat="1" ht="19.5" thickBot="1" x14ac:dyDescent="0.35">
      <c r="A25" s="1095" t="s">
        <v>11716</v>
      </c>
      <c r="B25" s="1137"/>
      <c r="C25" s="1094"/>
      <c r="D25" s="1094"/>
      <c r="E25" s="1094"/>
      <c r="F25" s="1096"/>
      <c r="G25" s="1022">
        <f ca="1">SUMIF(Posting!$B:$E,A25,Posting!$E:$E)</f>
        <v>56173</v>
      </c>
      <c r="H25" s="1020">
        <f ca="1">SUMIF(Posting!$B:$F,A25,Posting!$F:$F)</f>
        <v>0</v>
      </c>
      <c r="I25" s="1022">
        <f ca="1">SUMIF(Supplier!$B:$F,A25,Supplier!$E:$E)-SUMIF(Supplier!$B:$F,A25,Supplier!$F:$F)</f>
        <v>6768</v>
      </c>
      <c r="J25" s="1022"/>
      <c r="K25" s="1022"/>
      <c r="L25" s="1064"/>
      <c r="M25" s="1064"/>
    </row>
    <row r="26" spans="1:13" s="4" customFormat="1" ht="19.5" thickBot="1" x14ac:dyDescent="0.35">
      <c r="A26" s="1030" t="s">
        <v>10908</v>
      </c>
      <c r="B26" s="1141"/>
      <c r="C26" s="1025">
        <v>33854640.027999997</v>
      </c>
      <c r="D26" s="1025"/>
      <c r="E26" s="1025">
        <f t="shared" si="0"/>
        <v>33854640.027999997</v>
      </c>
      <c r="F26" s="1043"/>
      <c r="G26" s="1022">
        <f ca="1">SUMIF(Posting!$B:$E,A26,Posting!$E:$E)</f>
        <v>20182901.397849467</v>
      </c>
      <c r="H26" s="1026">
        <f ca="1">SUMIF(Posting!$B:$F,A26,Posting!$F:$F)</f>
        <v>27083716</v>
      </c>
      <c r="I26" s="1022">
        <f ca="1">SUMIF(Supplier!$B:$F,A26,Supplier!$E:$E)-SUMIF(Supplier!$B:$F,A26,Supplier!$F:$F)</f>
        <v>1143490.5</v>
      </c>
      <c r="J26" s="1022"/>
      <c r="K26" s="1022"/>
      <c r="L26" s="1064"/>
      <c r="M26" s="1035" t="str">
        <f ca="1">IF(J26&gt;H26,J26+K26-H26,"Bill will be submitted")</f>
        <v>Bill will be submitted</v>
      </c>
    </row>
    <row r="27" spans="1:13" s="4" customFormat="1" ht="7.5" customHeight="1" thickBot="1" x14ac:dyDescent="0.35">
      <c r="A27" s="1036"/>
      <c r="B27" s="1037"/>
      <c r="C27" s="1037"/>
      <c r="D27" s="1037"/>
      <c r="E27" s="1037"/>
      <c r="F27" s="1037"/>
      <c r="G27" s="1038"/>
      <c r="H27" s="1038"/>
      <c r="I27" s="1037"/>
      <c r="J27" s="1037"/>
      <c r="K27" s="1037"/>
      <c r="L27" s="1037"/>
      <c r="M27" s="1037"/>
    </row>
    <row r="28" spans="1:13" s="4" customFormat="1" x14ac:dyDescent="0.3">
      <c r="A28" s="1027" t="s">
        <v>7807</v>
      </c>
      <c r="B28" s="1056" t="s">
        <v>890</v>
      </c>
      <c r="C28" s="1019"/>
      <c r="D28" s="1019"/>
      <c r="E28" s="1019">
        <f t="shared" ref="E28" si="1">C28-D28</f>
        <v>0</v>
      </c>
      <c r="F28" s="1039"/>
      <c r="G28" s="1022">
        <f ca="1">SUMIF(Posting!$B:$E,A28,Posting!$E:$E)</f>
        <v>2627510</v>
      </c>
      <c r="H28" s="1020">
        <f ca="1">SUMIF(Posting!$B:$F,A28,Posting!$F:$F)</f>
        <v>4334251</v>
      </c>
      <c r="I28" s="1022">
        <f ca="1">SUMIF(Supplier!$B:$F,A28,Supplier!$E:$E)-SUMIF(Supplier!$B:$F,A28,Supplier!$F:$F)</f>
        <v>0</v>
      </c>
      <c r="J28" s="1066"/>
      <c r="K28" s="1066"/>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18" t="s">
        <v>8657</v>
      </c>
      <c r="B30" s="1019" t="s">
        <v>10904</v>
      </c>
      <c r="C30" s="1019">
        <v>22659065.100000001</v>
      </c>
      <c r="D30" s="1019"/>
      <c r="E30" s="1019">
        <f t="shared" si="0"/>
        <v>22659065.100000001</v>
      </c>
      <c r="F30" s="1039"/>
      <c r="G30" s="1022">
        <f ca="1">SUMIF(Posting!$B:$E,A30,Posting!$E:$E)</f>
        <v>16339873</v>
      </c>
      <c r="H30" s="1020">
        <f ca="1">SUMIF(Posting!$B:$F,A30,Posting!$F:$F)</f>
        <v>24057411.419999998</v>
      </c>
      <c r="I30" s="1022">
        <f ca="1">SUMIF(Supplier!$B:$F,A30,Supplier!$E:$E)-SUMIF(Supplier!$B:$F,A30,Supplier!$F:$F)</f>
        <v>257548</v>
      </c>
      <c r="J30" s="1022">
        <v>1648706.1057600002</v>
      </c>
      <c r="K30" s="1022">
        <v>5217593.07</v>
      </c>
      <c r="L30" s="1022"/>
      <c r="M30" s="1022">
        <f>K30+J30</f>
        <v>6866299.1757600009</v>
      </c>
    </row>
    <row r="31" spans="1:13" s="4" customFormat="1" x14ac:dyDescent="0.3">
      <c r="A31" s="938" t="s">
        <v>10576</v>
      </c>
      <c r="B31" s="1021" t="s">
        <v>10905</v>
      </c>
      <c r="C31" s="1021">
        <v>55163506</v>
      </c>
      <c r="D31" s="1021"/>
      <c r="E31" s="1021">
        <f t="shared" si="0"/>
        <v>55163506</v>
      </c>
      <c r="F31" s="1041"/>
      <c r="G31" s="1022">
        <f ca="1">SUMIF(Posting!$B:$E,A31,Posting!$E:$E)</f>
        <v>33557718.333333336</v>
      </c>
      <c r="H31" s="1022">
        <f ca="1">SUMIF(Posting!$B:$F,A31,Posting!$F:$F)</f>
        <v>42957843</v>
      </c>
      <c r="I31" s="1022">
        <f ca="1">SUMIF(Supplier!$B:$F,A31,Supplier!$E:$E)-SUMIF(Supplier!$B:$F,A31,Supplier!$F:$F)</f>
        <v>340255</v>
      </c>
      <c r="J31" s="1022"/>
      <c r="K31" s="1022"/>
      <c r="L31" s="1022"/>
      <c r="M31" s="1022"/>
    </row>
    <row r="32" spans="1:13" s="4" customFormat="1" ht="19.5" thickBot="1" x14ac:dyDescent="0.35">
      <c r="A32" s="1030" t="s">
        <v>7953</v>
      </c>
      <c r="B32" s="1025" t="s">
        <v>10906</v>
      </c>
      <c r="C32" s="1025">
        <v>7400000</v>
      </c>
      <c r="D32" s="1025"/>
      <c r="E32" s="1025">
        <f t="shared" si="0"/>
        <v>7400000</v>
      </c>
      <c r="F32" s="1043"/>
      <c r="G32" s="1022">
        <f ca="1">SUMIF(Posting!$B:$E,A32,Posting!$E:$E)</f>
        <v>4397458</v>
      </c>
      <c r="H32" s="1026">
        <f ca="1">SUMIF(Posting!$B:$F,A32,Posting!$F:$F)</f>
        <v>6566988</v>
      </c>
      <c r="I32" s="1022">
        <f ca="1">SUMIF(Supplier!$B:$F,A32,Supplier!$E:$E)-SUMIF(Supplier!$B:$F,A32,Supplier!$F:$F)</f>
        <v>0</v>
      </c>
      <c r="J32" s="1022">
        <v>8215412</v>
      </c>
      <c r="K32" s="1022"/>
      <c r="L32" s="1022"/>
      <c r="M32" s="1065">
        <f ca="1">J32+K32-H32-L32</f>
        <v>1648424</v>
      </c>
    </row>
    <row r="33" spans="1:201" s="4" customFormat="1" ht="7.5" customHeight="1" x14ac:dyDescent="0.3">
      <c r="A33" s="1036"/>
      <c r="B33" s="1037"/>
      <c r="C33" s="1037"/>
      <c r="D33" s="1037"/>
      <c r="E33" s="1037"/>
      <c r="F33" s="1037"/>
      <c r="G33" s="1038"/>
      <c r="H33" s="1038"/>
      <c r="I33" s="1037"/>
      <c r="J33" s="1037"/>
      <c r="K33" s="1037"/>
      <c r="L33" s="1037"/>
      <c r="M33" s="1037"/>
    </row>
    <row r="34" spans="1:201" s="4" customFormat="1" ht="19.5" thickBot="1" x14ac:dyDescent="0.35">
      <c r="A34" s="1103" t="s">
        <v>12429</v>
      </c>
      <c r="B34" s="1137" t="s">
        <v>10907</v>
      </c>
      <c r="C34" s="1021"/>
      <c r="D34" s="1021"/>
      <c r="E34" s="1021"/>
      <c r="F34" s="1041"/>
      <c r="G34" s="1022">
        <f ca="1">SUMIF(Posting!$B:$E,A34,Posting!$E:$E)</f>
        <v>13100</v>
      </c>
      <c r="H34" s="1026">
        <f ca="1">SUMIF(Posting!$B:$F,A34,Posting!$F:$F)</f>
        <v>0</v>
      </c>
      <c r="I34" s="1022">
        <f ca="1">SUMIF(Supplier!$B:$F,A34,Supplier!$E:$E)-SUMIF(Supplier!$B:$F,A34,Supplier!$F:$F)</f>
        <v>0</v>
      </c>
      <c r="J34" s="1022"/>
      <c r="K34" s="1022"/>
      <c r="L34" s="1022"/>
      <c r="M34" s="1022"/>
    </row>
    <row r="35" spans="1:201" s="4" customFormat="1" ht="19.5" thickBot="1" x14ac:dyDescent="0.35">
      <c r="A35" s="1103" t="s">
        <v>11897</v>
      </c>
      <c r="B35" s="1137"/>
      <c r="C35" s="1021"/>
      <c r="D35" s="1021"/>
      <c r="E35" s="1021"/>
      <c r="F35" s="1041"/>
      <c r="G35" s="1022">
        <f ca="1">SUMIF(Posting!$B:$E,A35,Posting!$E:$E)</f>
        <v>26658142</v>
      </c>
      <c r="H35" s="1026">
        <f ca="1">SUMIF(Posting!$B:$F,A35,Posting!$F:$F)</f>
        <v>10000000</v>
      </c>
      <c r="I35" s="1022">
        <f ca="1">SUMIF(Supplier!$B:$F,A35,Supplier!$E:$E)-SUMIF(Supplier!$B:$F,A35,Supplier!$F:$F)</f>
        <v>5287385</v>
      </c>
      <c r="J35" s="1022"/>
      <c r="K35" s="1022"/>
      <c r="L35" s="1022"/>
      <c r="M35" s="1022"/>
    </row>
    <row r="36" spans="1:201" s="4" customFormat="1" ht="19.5" thickBot="1" x14ac:dyDescent="0.35">
      <c r="A36" s="1103" t="s">
        <v>12629</v>
      </c>
      <c r="B36" s="1137"/>
      <c r="C36" s="1021"/>
      <c r="D36" s="1021"/>
      <c r="E36" s="1021"/>
      <c r="F36" s="1041"/>
      <c r="G36" s="1022">
        <f ca="1">SUMIF(Posting!$B:$E,A36,Posting!$E:$E)</f>
        <v>28200</v>
      </c>
      <c r="H36" s="1026">
        <f ca="1">SUMIF(Posting!$B:$F,A36,Posting!$F:$F)</f>
        <v>0</v>
      </c>
      <c r="I36" s="1022">
        <f ca="1">SUMIF(Supplier!$B:$F,A36,Supplier!$E:$E)-SUMIF(Supplier!$B:$F,A36,Supplier!$F:$F)</f>
        <v>0</v>
      </c>
      <c r="J36" s="1022"/>
      <c r="K36" s="1022"/>
      <c r="L36" s="1022"/>
      <c r="M36" s="1022"/>
    </row>
    <row r="37" spans="1:201" s="4" customFormat="1" ht="19.5" thickBot="1" x14ac:dyDescent="0.35">
      <c r="A37" s="1103" t="s">
        <v>11617</v>
      </c>
      <c r="B37" s="1137"/>
      <c r="C37" s="1021"/>
      <c r="D37" s="1021"/>
      <c r="E37" s="1021"/>
      <c r="F37" s="1041"/>
      <c r="G37" s="1022">
        <f ca="1">SUMIF(Posting!$B:$E,A37,Posting!$E:$E)</f>
        <v>3861277</v>
      </c>
      <c r="H37" s="1026">
        <f ca="1">SUMIF(Posting!$B:$F,A37,Posting!$F:$F)</f>
        <v>2600000</v>
      </c>
      <c r="I37" s="1022">
        <f ca="1">SUMIF(Supplier!$B:$F,A37,Supplier!$E:$E)-SUMIF(Supplier!$B:$F,A37,Supplier!$F:$F)</f>
        <v>136039</v>
      </c>
      <c r="J37" s="1022"/>
      <c r="K37" s="1022"/>
      <c r="L37" s="1022"/>
      <c r="M37" s="1022"/>
    </row>
    <row r="38" spans="1:201" s="4" customFormat="1" x14ac:dyDescent="0.3">
      <c r="A38" s="1103" t="s">
        <v>9661</v>
      </c>
      <c r="B38" s="1137"/>
      <c r="C38" s="1021">
        <v>19265070</v>
      </c>
      <c r="D38" s="1021"/>
      <c r="E38" s="1021">
        <f t="shared" si="0"/>
        <v>19265070</v>
      </c>
      <c r="F38" s="1041"/>
      <c r="G38" s="1022">
        <f ca="1">SUMIF(Posting!$B:$E,A38,Posting!$E:$E)</f>
        <v>4762390.9032258065</v>
      </c>
      <c r="H38" s="1022">
        <f ca="1">SUMIF(Posting!$B:$F,A38,Posting!$F:$F)</f>
        <v>10021233</v>
      </c>
      <c r="I38" s="1022">
        <f ca="1">SUMIF(Supplier!$B:$F,A38,Supplier!$E:$E)-SUMIF(Supplier!$B:$F,A38,Supplier!$F:$F)</f>
        <v>180880</v>
      </c>
      <c r="J38" s="1022">
        <v>12816794.375</v>
      </c>
      <c r="K38" s="1022">
        <v>594057.625</v>
      </c>
      <c r="L38" s="1022"/>
      <c r="M38" s="1022">
        <f t="shared" ref="M38:M45" ca="1" si="2">J38+K38-H38-L38</f>
        <v>3389619</v>
      </c>
    </row>
    <row r="39" spans="1:201" s="1029" customFormat="1" x14ac:dyDescent="0.3">
      <c r="A39" s="1103" t="s">
        <v>10338</v>
      </c>
      <c r="B39" s="1137"/>
      <c r="C39" s="1021"/>
      <c r="D39" s="1021"/>
      <c r="E39" s="1021">
        <f t="shared" si="0"/>
        <v>0</v>
      </c>
      <c r="F39" s="1041"/>
      <c r="G39" s="1022">
        <f ca="1">SUMIF(Posting!$B:$E,A39,Posting!$E:$E)</f>
        <v>5611655</v>
      </c>
      <c r="H39" s="1022">
        <f ca="1">SUMIF(Posting!$B:$F,A39,Posting!$F:$F)</f>
        <v>7705250</v>
      </c>
      <c r="I39" s="1022">
        <f ca="1">SUMIF(Supplier!$B:$F,A39,Supplier!$E:$E)-SUMIF(Supplier!$B:$F,A39,Supplier!$F:$F)</f>
        <v>4500</v>
      </c>
      <c r="J39" s="1022"/>
      <c r="K39" s="1022"/>
      <c r="L39" s="1022"/>
      <c r="M39" s="1022">
        <f t="shared" ca="1" si="2"/>
        <v>-7705250</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29" customFormat="1" x14ac:dyDescent="0.3">
      <c r="A40" s="1103" t="s">
        <v>11446</v>
      </c>
      <c r="B40" s="1137"/>
      <c r="C40" s="1021"/>
      <c r="D40" s="1021"/>
      <c r="E40" s="1021"/>
      <c r="F40" s="1041"/>
      <c r="G40" s="1022">
        <f ca="1">SUMIF(Posting!$B:$E,A40,Posting!$E:$E)</f>
        <v>7290237</v>
      </c>
      <c r="H40" s="1022">
        <f ca="1">SUMIF(Posting!$B:$F,A40,Posting!$F:$F)</f>
        <v>9154145</v>
      </c>
      <c r="I40" s="1022">
        <f ca="1">SUMIF(Supplier!$B:$F,A40,Supplier!$E:$E)-SUMIF(Supplier!$B:$F,A40,Supplier!$F:$F)</f>
        <v>188300</v>
      </c>
      <c r="J40" s="1022"/>
      <c r="K40" s="1022"/>
      <c r="L40" s="1022"/>
      <c r="M40" s="1022">
        <f t="shared" ca="1" si="2"/>
        <v>-9154145</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29" customFormat="1" x14ac:dyDescent="0.3">
      <c r="A41" s="1103" t="s">
        <v>9402</v>
      </c>
      <c r="B41" s="1137"/>
      <c r="C41" s="1021">
        <v>9435400</v>
      </c>
      <c r="D41" s="1021"/>
      <c r="E41" s="1021">
        <f t="shared" si="0"/>
        <v>9435400</v>
      </c>
      <c r="F41" s="1041"/>
      <c r="G41" s="1022">
        <f ca="1">SUMIF(Posting!$B:$E,A41,Posting!$E:$E)</f>
        <v>5013065.5483870972</v>
      </c>
      <c r="H41" s="1022">
        <f ca="1">SUMIF(Posting!$B:$F,A41,Posting!$F:$F)</f>
        <v>5090400</v>
      </c>
      <c r="I41" s="1022">
        <f ca="1">SUMIF(Supplier!$B:$F,A41,Supplier!$E:$E)-SUMIF(Supplier!$B:$F,A41,Supplier!$F:$F)</f>
        <v>33900</v>
      </c>
      <c r="J41" s="1022">
        <v>7544179.9950000001</v>
      </c>
      <c r="K41" s="1022">
        <v>1774042.2881999998</v>
      </c>
      <c r="L41" s="1022"/>
      <c r="M41" s="1022">
        <f t="shared" ca="1" si="2"/>
        <v>4227822.2831999995</v>
      </c>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29" customFormat="1" x14ac:dyDescent="0.3">
      <c r="A42" s="1103" t="s">
        <v>8876</v>
      </c>
      <c r="B42" s="1137"/>
      <c r="C42" s="1021">
        <v>14110484</v>
      </c>
      <c r="D42" s="1021">
        <v>987733.88000000012</v>
      </c>
      <c r="E42" s="1021">
        <f t="shared" si="0"/>
        <v>13122750.119999999</v>
      </c>
      <c r="F42" s="1041"/>
      <c r="G42" s="1022">
        <f ca="1">SUMIF(Posting!$B:$E,A42,Posting!$E:$E)</f>
        <v>7906484.3548387093</v>
      </c>
      <c r="H42" s="1022">
        <f ca="1">SUMIF(Posting!$B:$F,A42,Posting!$F:$F)</f>
        <v>14475224</v>
      </c>
      <c r="I42" s="1022">
        <f ca="1">SUMIF(Supplier!$B:$F,A42,Supplier!$E:$E)-SUMIF(Supplier!$B:$F,A42,Supplier!$F:$F)</f>
        <v>91114</v>
      </c>
      <c r="J42" s="1022">
        <v>14003000</v>
      </c>
      <c r="K42" s="1022">
        <v>3154108</v>
      </c>
      <c r="L42" s="1022"/>
      <c r="M42" s="1022">
        <f t="shared" ca="1" si="2"/>
        <v>2681884</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29" customFormat="1" x14ac:dyDescent="0.3">
      <c r="A43" s="1103" t="s">
        <v>9507</v>
      </c>
      <c r="B43" s="1137"/>
      <c r="C43" s="1021">
        <f>[4]Summary!$C$14</f>
        <v>7767350</v>
      </c>
      <c r="D43" s="1021"/>
      <c r="E43" s="1021">
        <f>C43-D43</f>
        <v>7767350</v>
      </c>
      <c r="F43" s="1041"/>
      <c r="G43" s="1022">
        <f ca="1">SUMIF(Posting!$B:$E,A43,Posting!$E:$E)</f>
        <v>2583814</v>
      </c>
      <c r="H43" s="1022">
        <f ca="1">SUMIF(Posting!$B:$F,A43,Posting!$F:$F)</f>
        <v>3185630</v>
      </c>
      <c r="I43" s="1022">
        <f ca="1">SUMIF(Supplier!$B:$F,A43,Supplier!$E:$E)-SUMIF(Supplier!$B:$F,A43,Supplier!$F:$F)</f>
        <v>0</v>
      </c>
      <c r="J43" s="1022">
        <v>4180000</v>
      </c>
      <c r="K43" s="1022">
        <v>657480</v>
      </c>
      <c r="L43" s="1022"/>
      <c r="M43" s="1022">
        <f t="shared" ca="1" si="2"/>
        <v>1651850</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7921</v>
      </c>
      <c r="B44" s="1137"/>
      <c r="C44" s="1021">
        <v>22948040</v>
      </c>
      <c r="D44" s="1021">
        <v>1445726.52</v>
      </c>
      <c r="E44" s="1021">
        <f t="shared" si="0"/>
        <v>21502313.48</v>
      </c>
      <c r="F44" s="1041"/>
      <c r="G44" s="1022">
        <f ca="1">SUMIF(Posting!$B:$E,A44,Posting!$E:$E)</f>
        <v>19551392</v>
      </c>
      <c r="H44" s="1022">
        <f ca="1">SUMIF(Posting!$B:$F,A44,Posting!$F:$F)</f>
        <v>26037593</v>
      </c>
      <c r="I44" s="1022">
        <f ca="1">SUMIF(Supplier!$B:$F,A44,Supplier!$E:$E)-SUMIF(Supplier!$B:$F,A44,Supplier!$F:$F)</f>
        <v>0</v>
      </c>
      <c r="J44" s="1022">
        <v>23740232.403525002</v>
      </c>
      <c r="K44" s="1022">
        <v>1010566</v>
      </c>
      <c r="L44" s="1022"/>
      <c r="M44" s="1022">
        <f t="shared" ca="1" si="2"/>
        <v>-1286794.5964749977</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8339</v>
      </c>
      <c r="B45" s="1137"/>
      <c r="C45" s="1021">
        <v>12161762</v>
      </c>
      <c r="D45" s="1021"/>
      <c r="E45" s="1021">
        <f t="shared" si="0"/>
        <v>12161762</v>
      </c>
      <c r="F45" s="1041"/>
      <c r="G45" s="1022">
        <f ca="1">SUMIF(Posting!$B:$E,A45,Posting!$E:$E)</f>
        <v>9756255</v>
      </c>
      <c r="H45" s="1022">
        <f ca="1">SUMIF(Posting!$B:$F,A45,Posting!$F:$F)</f>
        <v>14204081</v>
      </c>
      <c r="I45" s="1022">
        <f ca="1">SUMIF(Supplier!$B:$F,A45,Supplier!$E:$E)-SUMIF(Supplier!$B:$F,A45,Supplier!$F:$F)</f>
        <v>16040</v>
      </c>
      <c r="J45" s="1022">
        <v>13071783.779999999</v>
      </c>
      <c r="K45" s="1022">
        <v>1879882</v>
      </c>
      <c r="L45" s="1022"/>
      <c r="M45" s="1022">
        <f t="shared" ca="1" si="2"/>
        <v>747584.77999999933</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103" t="s">
        <v>8043</v>
      </c>
      <c r="B46" s="1137"/>
      <c r="C46" s="1021">
        <v>24512695</v>
      </c>
      <c r="D46" s="1021"/>
      <c r="E46" s="1021">
        <f t="shared" si="0"/>
        <v>24512695</v>
      </c>
      <c r="F46" s="1041"/>
      <c r="G46" s="1022">
        <f ca="1">SUMIF(Posting!$B:$E,A46,Posting!$E:$E)</f>
        <v>20150378</v>
      </c>
      <c r="H46" s="1022">
        <f ca="1">SUMIF(Posting!$B:$F,A46,Posting!$F:$F)</f>
        <v>27909998</v>
      </c>
      <c r="I46" s="1022">
        <f ca="1">SUMIF(Supplier!$B:$F,A46,Supplier!$E:$E)-SUMIF(Supplier!$B:$F,A46,Supplier!$F:$F)</f>
        <v>0</v>
      </c>
      <c r="J46" s="1022">
        <v>27296624.739999998</v>
      </c>
      <c r="K46" s="1022">
        <v>3581218.75</v>
      </c>
      <c r="L46" s="1022"/>
      <c r="M46" s="1022" t="str">
        <f ca="1">IF(J46&gt;H46,J46+K46-H46,"Bill will be submitted")</f>
        <v>Bill will be submitted</v>
      </c>
      <c r="N46" s="1045"/>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1103" t="s">
        <v>11271</v>
      </c>
      <c r="B47" s="1137"/>
      <c r="C47" s="1021">
        <v>2273000</v>
      </c>
      <c r="D47" s="1021"/>
      <c r="E47" s="1021">
        <f t="shared" si="0"/>
        <v>2273000</v>
      </c>
      <c r="F47" s="1041"/>
      <c r="G47" s="1022">
        <f ca="1">SUMIF(Posting!$B:$E,A47,Posting!$E:$E)</f>
        <v>659316</v>
      </c>
      <c r="H47" s="1022">
        <f ca="1">SUMIF(Posting!$B:$F,A47,Posting!$F:$F)</f>
        <v>1300000</v>
      </c>
      <c r="I47" s="1022">
        <f ca="1">SUMIF(Supplier!$B:$F,A47,Supplier!$E:$E)-SUMIF(Supplier!$B:$F,A47,Supplier!$F:$F)</f>
        <v>0</v>
      </c>
      <c r="J47" s="1091">
        <v>2083000</v>
      </c>
      <c r="K47" s="1091"/>
      <c r="L47" s="1022"/>
      <c r="M47" s="1022">
        <f ca="1">IF(J47&gt;H47,J47+K47-H47,"Bill will be submitted")</f>
        <v>783000</v>
      </c>
      <c r="N47" s="1045"/>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9" customFormat="1" x14ac:dyDescent="0.3">
      <c r="A48" s="1103" t="s">
        <v>8868</v>
      </c>
      <c r="B48" s="1142"/>
      <c r="C48" s="1021">
        <v>3838450</v>
      </c>
      <c r="D48" s="1021">
        <v>188450</v>
      </c>
      <c r="E48" s="1021">
        <f t="shared" si="0"/>
        <v>3650000</v>
      </c>
      <c r="F48" s="1041"/>
      <c r="G48" s="1022">
        <f ca="1">SUMIF(Posting!$B:$E,A48,Posting!$E:$E)</f>
        <v>3511728</v>
      </c>
      <c r="H48" s="1022">
        <f ca="1">SUMIF(Posting!$B:$F,A48,Posting!$F:$F)</f>
        <v>3500000</v>
      </c>
      <c r="I48" s="1022">
        <f ca="1">SUMIF(Supplier!$B:$F,A48,Supplier!$E:$E)-SUMIF(Supplier!$B:$F,A48,Supplier!$F:$F)</f>
        <v>229776</v>
      </c>
      <c r="J48" s="1022">
        <v>3729145.2</v>
      </c>
      <c r="K48" s="1022">
        <v>1030055</v>
      </c>
      <c r="L48" s="1022"/>
      <c r="M48" s="1022">
        <f t="shared" ref="M48" ca="1" si="3">J48+K48-H48-L48</f>
        <v>1259200.2000000002</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9" customFormat="1" x14ac:dyDescent="0.3">
      <c r="A49" s="1031"/>
      <c r="B49" s="1032"/>
      <c r="C49" s="1032"/>
      <c r="D49" s="1032"/>
      <c r="E49" s="1032"/>
      <c r="F49" s="1032"/>
      <c r="G49" s="1032"/>
      <c r="H49" s="1032"/>
      <c r="I49" s="314">
        <f ca="1">SUM(I2:I48)</f>
        <v>12977646.5</v>
      </c>
      <c r="J49" s="314">
        <f>SUM(J2:J48)</f>
        <v>209310654.28528497</v>
      </c>
      <c r="K49" s="314"/>
      <c r="L49" s="314"/>
      <c r="M49" s="314">
        <f ca="1">SUM(M2:M48)</f>
        <v>41112932.820935003</v>
      </c>
      <c r="N49" s="1045"/>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9" customFormat="1" x14ac:dyDescent="0.3">
      <c r="A50" s="4"/>
      <c r="B50" s="245"/>
      <c r="C50" s="1033"/>
      <c r="D50" s="1033"/>
      <c r="E50" s="1033"/>
      <c r="F50" s="1033"/>
      <c r="G50" s="1033"/>
      <c r="H50" s="1033"/>
      <c r="I50" s="1033"/>
      <c r="J50" s="1033"/>
      <c r="K50" s="1033"/>
      <c r="L50" s="1033"/>
      <c r="M50" s="1033"/>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sheetData>
  <mergeCells count="4">
    <mergeCell ref="B2:B8"/>
    <mergeCell ref="B10:B22"/>
    <mergeCell ref="B24:B26"/>
    <mergeCell ref="B34:B48"/>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C55F6-4A17-427A-A2FA-C8A0DA047557}">
  <dimension ref="A1"/>
  <sheetViews>
    <sheetView workbookViewId="0">
      <selection activeCell="F35" sqref="F35"/>
    </sheetView>
  </sheetViews>
  <sheetFormatPr defaultRowHeight="1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23"/>
  <sheetViews>
    <sheetView zoomScale="120" zoomScaleNormal="120" workbookViewId="0">
      <pane ySplit="1" topLeftCell="A3629" activePane="bottomLeft" state="frozen"/>
      <selection pane="bottomLeft" activeCell="I3656" sqref="I3656"/>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t="s">
        <v>40</v>
      </c>
      <c r="C17" s="13" t="s">
        <v>161</v>
      </c>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211" t="s">
        <v>519</v>
      </c>
    </row>
    <row r="53" spans="1:8" x14ac:dyDescent="0.25">
      <c r="A53" s="17">
        <v>42426</v>
      </c>
      <c r="B53" s="21" t="s">
        <v>129</v>
      </c>
      <c r="C53" s="13" t="s">
        <v>161</v>
      </c>
      <c r="D53" s="766"/>
      <c r="E53" s="22"/>
      <c r="F53" s="19">
        <v>60000</v>
      </c>
      <c r="G53" s="14">
        <f t="shared" si="4"/>
        <v>-60000</v>
      </c>
      <c r="H53" s="1211"/>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64" t="s">
        <v>518</v>
      </c>
    </row>
    <row r="65" spans="1:8" x14ac:dyDescent="0.25">
      <c r="A65" s="17">
        <v>42430</v>
      </c>
      <c r="B65" s="21" t="s">
        <v>40</v>
      </c>
      <c r="C65" s="13" t="s">
        <v>164</v>
      </c>
      <c r="D65" s="766">
        <v>8707</v>
      </c>
      <c r="E65" s="22">
        <v>9826</v>
      </c>
      <c r="F65" s="19"/>
      <c r="G65" s="14">
        <f t="shared" si="6"/>
        <v>9826</v>
      </c>
      <c r="H65" s="1215"/>
    </row>
    <row r="66" spans="1:8" x14ac:dyDescent="0.25">
      <c r="A66" s="17">
        <v>42432</v>
      </c>
      <c r="B66" s="21" t="s">
        <v>130</v>
      </c>
      <c r="C66" s="13" t="s">
        <v>164</v>
      </c>
      <c r="D66" s="766">
        <v>8822</v>
      </c>
      <c r="E66" s="22">
        <v>10294</v>
      </c>
      <c r="F66" s="19"/>
      <c r="G66" s="14">
        <f t="shared" si="6"/>
        <v>10294</v>
      </c>
      <c r="H66" s="1215"/>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212" t="s">
        <v>2193</v>
      </c>
    </row>
    <row r="442" spans="1:8" x14ac:dyDescent="0.25">
      <c r="A442" s="17">
        <v>42740</v>
      </c>
      <c r="B442" s="10" t="s">
        <v>1400</v>
      </c>
      <c r="C442" s="11" t="s">
        <v>1803</v>
      </c>
      <c r="F442" s="9">
        <v>433634</v>
      </c>
      <c r="G442" s="6">
        <f t="shared" si="11"/>
        <v>-433634</v>
      </c>
      <c r="H442" s="1213"/>
    </row>
    <row r="443" spans="1:8" x14ac:dyDescent="0.25">
      <c r="A443" s="17">
        <v>42740</v>
      </c>
      <c r="B443" s="10" t="s">
        <v>1676</v>
      </c>
      <c r="C443" s="11" t="s">
        <v>1803</v>
      </c>
      <c r="F443" s="9">
        <v>32908</v>
      </c>
      <c r="G443" s="6">
        <f t="shared" si="11"/>
        <v>-32908</v>
      </c>
      <c r="H443" s="1213"/>
    </row>
    <row r="444" spans="1:8" x14ac:dyDescent="0.25">
      <c r="A444" s="17">
        <v>42740</v>
      </c>
      <c r="B444" s="10" t="s">
        <v>32</v>
      </c>
      <c r="C444" s="11" t="s">
        <v>1803</v>
      </c>
      <c r="F444" s="9">
        <v>30468</v>
      </c>
      <c r="G444" s="6">
        <f t="shared" si="11"/>
        <v>-30468</v>
      </c>
      <c r="H444" s="1214"/>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212" t="s">
        <v>2194</v>
      </c>
    </row>
    <row r="460" spans="1:8" x14ac:dyDescent="0.25">
      <c r="A460" s="17">
        <v>42804</v>
      </c>
      <c r="B460" s="10" t="s">
        <v>1397</v>
      </c>
      <c r="C460" s="11" t="s">
        <v>1803</v>
      </c>
      <c r="F460" s="9">
        <v>100000</v>
      </c>
      <c r="G460" s="6">
        <f t="shared" si="11"/>
        <v>-100000</v>
      </c>
      <c r="H460" s="1213"/>
    </row>
    <row r="461" spans="1:8" x14ac:dyDescent="0.25">
      <c r="A461" s="17">
        <v>42804</v>
      </c>
      <c r="B461" s="10" t="s">
        <v>32</v>
      </c>
      <c r="C461" s="11" t="s">
        <v>1803</v>
      </c>
      <c r="F461" s="9">
        <v>100000</v>
      </c>
      <c r="G461" s="6">
        <f t="shared" si="11"/>
        <v>-100000</v>
      </c>
      <c r="H461" s="1214"/>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212" t="s">
        <v>2412</v>
      </c>
    </row>
    <row r="542" spans="1:8" x14ac:dyDescent="0.25">
      <c r="A542" s="17">
        <v>42875</v>
      </c>
      <c r="B542" s="10" t="s">
        <v>1397</v>
      </c>
      <c r="C542" s="11" t="s">
        <v>161</v>
      </c>
      <c r="F542" s="9">
        <v>99093</v>
      </c>
      <c r="G542" s="6">
        <f t="shared" si="16"/>
        <v>-99093</v>
      </c>
      <c r="H542" s="1214"/>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212" t="s">
        <v>2420</v>
      </c>
    </row>
    <row r="560" spans="1:8" x14ac:dyDescent="0.25">
      <c r="A560" s="17">
        <v>42880</v>
      </c>
      <c r="B560" s="149" t="s">
        <v>32</v>
      </c>
      <c r="C560" s="150" t="s">
        <v>1803</v>
      </c>
      <c r="D560" s="772"/>
      <c r="E560" s="151"/>
      <c r="F560" s="152">
        <v>100000</v>
      </c>
      <c r="G560" s="153">
        <f t="shared" si="16"/>
        <v>-100000</v>
      </c>
      <c r="H560" s="1214"/>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216" t="s">
        <v>2981</v>
      </c>
    </row>
    <row r="751" spans="1:8" x14ac:dyDescent="0.25">
      <c r="A751" s="17">
        <v>43081</v>
      </c>
      <c r="B751" s="10" t="s">
        <v>2787</v>
      </c>
      <c r="C751" s="11" t="s">
        <v>166</v>
      </c>
      <c r="F751" s="9">
        <v>183600</v>
      </c>
      <c r="G751" s="6">
        <f t="shared" si="20"/>
        <v>-183600</v>
      </c>
      <c r="H751" s="1217"/>
    </row>
    <row r="752" spans="1:8" x14ac:dyDescent="0.25">
      <c r="A752" s="17">
        <v>43081</v>
      </c>
      <c r="B752" s="10" t="s">
        <v>40</v>
      </c>
      <c r="C752" s="11" t="s">
        <v>166</v>
      </c>
      <c r="F752" s="9">
        <v>69900</v>
      </c>
      <c r="G752" s="6">
        <f t="shared" si="20"/>
        <v>-69900</v>
      </c>
      <c r="H752" s="1217"/>
    </row>
    <row r="753" spans="1:8" x14ac:dyDescent="0.25">
      <c r="A753" s="17">
        <v>43081</v>
      </c>
      <c r="B753" s="10" t="s">
        <v>1400</v>
      </c>
      <c r="C753" s="11" t="s">
        <v>166</v>
      </c>
      <c r="F753" s="9">
        <v>84000</v>
      </c>
      <c r="G753" s="6">
        <f t="shared" si="20"/>
        <v>-84000</v>
      </c>
      <c r="H753" s="1217"/>
    </row>
    <row r="754" spans="1:8" x14ac:dyDescent="0.25">
      <c r="A754" s="17">
        <v>43081</v>
      </c>
      <c r="B754" s="10" t="s">
        <v>2227</v>
      </c>
      <c r="C754" s="11" t="s">
        <v>166</v>
      </c>
      <c r="F754" s="9">
        <v>35709</v>
      </c>
      <c r="G754" s="6">
        <f t="shared" si="20"/>
        <v>-35709</v>
      </c>
      <c r="H754" s="1217"/>
    </row>
    <row r="755" spans="1:8" x14ac:dyDescent="0.25">
      <c r="A755" s="17">
        <v>43081</v>
      </c>
      <c r="B755" s="10" t="s">
        <v>1397</v>
      </c>
      <c r="C755" s="11" t="s">
        <v>166</v>
      </c>
      <c r="F755" s="9">
        <v>3823</v>
      </c>
      <c r="G755" s="6">
        <f t="shared" si="20"/>
        <v>-3823</v>
      </c>
      <c r="H755" s="1218"/>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219" t="s">
        <v>3052</v>
      </c>
    </row>
    <row r="768" spans="1:8" x14ac:dyDescent="0.25">
      <c r="A768" s="17">
        <v>43122</v>
      </c>
      <c r="B768" s="10" t="s">
        <v>2787</v>
      </c>
      <c r="C768" s="11" t="s">
        <v>166</v>
      </c>
      <c r="F768" s="9">
        <f>500000-F767</f>
        <v>443523</v>
      </c>
      <c r="G768" s="6">
        <f t="shared" si="20"/>
        <v>-443523</v>
      </c>
      <c r="H768" s="1220"/>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226" t="s">
        <v>6678</v>
      </c>
    </row>
    <row r="1801" spans="1:8" x14ac:dyDescent="0.25">
      <c r="A1801" s="113">
        <v>44261</v>
      </c>
      <c r="B1801" s="10" t="s">
        <v>1400</v>
      </c>
      <c r="C1801" s="11" t="s">
        <v>166</v>
      </c>
      <c r="F1801" s="9">
        <v>50000</v>
      </c>
      <c r="G1801" s="6">
        <f t="shared" ref="G1801" si="32">E1801-F1801</f>
        <v>-50000</v>
      </c>
      <c r="H1801" s="1226"/>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227" t="s">
        <v>6973</v>
      </c>
    </row>
    <row r="1878" spans="1:8" ht="24" customHeight="1" x14ac:dyDescent="0.25">
      <c r="A1878" s="113">
        <v>44288</v>
      </c>
      <c r="B1878" s="10" t="s">
        <v>6408</v>
      </c>
      <c r="C1878" s="11" t="s">
        <v>438</v>
      </c>
      <c r="F1878" s="9">
        <v>7970</v>
      </c>
      <c r="G1878" s="6">
        <f t="shared" si="34"/>
        <v>-7970</v>
      </c>
      <c r="H1878" s="1227"/>
    </row>
    <row r="1879" spans="1:8" ht="24" customHeight="1" x14ac:dyDescent="0.25">
      <c r="A1879" s="113">
        <v>44288</v>
      </c>
      <c r="B1879" s="10" t="s">
        <v>1400</v>
      </c>
      <c r="C1879" s="11" t="s">
        <v>438</v>
      </c>
      <c r="F1879" s="9">
        <v>21500</v>
      </c>
      <c r="G1879" s="6">
        <f t="shared" si="34"/>
        <v>-21500</v>
      </c>
      <c r="H1879" s="1227"/>
    </row>
    <row r="1880" spans="1:8" ht="24" customHeight="1" x14ac:dyDescent="0.25">
      <c r="A1880" s="113">
        <v>44288</v>
      </c>
      <c r="B1880" s="10" t="s">
        <v>6408</v>
      </c>
      <c r="C1880" s="11" t="s">
        <v>438</v>
      </c>
      <c r="F1880" s="9">
        <v>2900</v>
      </c>
      <c r="G1880" s="6">
        <f t="shared" si="34"/>
        <v>-2900</v>
      </c>
      <c r="H1880" s="1227"/>
    </row>
    <row r="1881" spans="1:8" ht="24" customHeight="1" x14ac:dyDescent="0.25">
      <c r="A1881" s="113">
        <v>44280</v>
      </c>
      <c r="B1881" s="10" t="s">
        <v>1400</v>
      </c>
      <c r="C1881" s="11" t="s">
        <v>438</v>
      </c>
      <c r="F1881" s="9">
        <v>24225</v>
      </c>
      <c r="G1881" s="6">
        <f t="shared" si="34"/>
        <v>-24225</v>
      </c>
      <c r="H1881" s="1227"/>
    </row>
    <row r="1882" spans="1:8" ht="24" customHeight="1" x14ac:dyDescent="0.25">
      <c r="A1882" s="113">
        <v>44331</v>
      </c>
      <c r="B1882" s="10" t="s">
        <v>6408</v>
      </c>
      <c r="C1882" s="11" t="s">
        <v>438</v>
      </c>
      <c r="F1882" s="9">
        <v>54720</v>
      </c>
      <c r="G1882" s="6">
        <f t="shared" si="34"/>
        <v>-54720</v>
      </c>
      <c r="H1882" s="1227"/>
    </row>
    <row r="1883" spans="1:8" ht="24" customHeight="1" x14ac:dyDescent="0.25">
      <c r="A1883" s="113">
        <v>44341</v>
      </c>
      <c r="B1883" s="10" t="s">
        <v>6511</v>
      </c>
      <c r="C1883" s="11" t="s">
        <v>438</v>
      </c>
      <c r="F1883" s="9">
        <v>22415</v>
      </c>
      <c r="G1883" s="6">
        <f t="shared" si="34"/>
        <v>-22415</v>
      </c>
      <c r="H1883" s="1227"/>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79" t="s">
        <v>6910</v>
      </c>
    </row>
    <row r="1887" spans="1:8" x14ac:dyDescent="0.25">
      <c r="A1887" s="113">
        <v>44291</v>
      </c>
      <c r="B1887" s="10" t="s">
        <v>6518</v>
      </c>
      <c r="C1887" s="11" t="s">
        <v>1803</v>
      </c>
      <c r="E1887" s="109"/>
      <c r="F1887" s="111">
        <v>82220</v>
      </c>
      <c r="G1887" s="6">
        <f t="shared" si="34"/>
        <v>-82220</v>
      </c>
      <c r="H1887" s="1146"/>
    </row>
    <row r="1888" spans="1:8" x14ac:dyDescent="0.25">
      <c r="A1888" s="113">
        <v>44291</v>
      </c>
      <c r="B1888" s="10" t="s">
        <v>6511</v>
      </c>
      <c r="C1888" s="11" t="s">
        <v>1803</v>
      </c>
      <c r="E1888" s="109"/>
      <c r="F1888" s="111">
        <f>16101+25620</f>
        <v>41721</v>
      </c>
      <c r="G1888" s="6">
        <f t="shared" si="34"/>
        <v>-41721</v>
      </c>
      <c r="H1888" s="1146"/>
    </row>
    <row r="1889" spans="1:8" x14ac:dyDescent="0.25">
      <c r="A1889" s="113">
        <v>44291</v>
      </c>
      <c r="B1889" s="10" t="s">
        <v>6720</v>
      </c>
      <c r="C1889" s="11" t="s">
        <v>1803</v>
      </c>
      <c r="E1889" s="109"/>
      <c r="F1889" s="112">
        <v>200000</v>
      </c>
      <c r="G1889" s="6">
        <f t="shared" si="34"/>
        <v>-200000</v>
      </c>
      <c r="H1889" s="1147"/>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223" t="s">
        <v>7139</v>
      </c>
    </row>
    <row r="1997" spans="1:8" x14ac:dyDescent="0.25">
      <c r="A1997" s="659">
        <v>44392</v>
      </c>
      <c r="B1997" s="660" t="s">
        <v>6955</v>
      </c>
      <c r="C1997" s="661" t="s">
        <v>166</v>
      </c>
      <c r="E1997" s="662"/>
      <c r="F1997" s="665">
        <v>34800</v>
      </c>
      <c r="G1997" s="664">
        <f t="shared" si="36"/>
        <v>-34800</v>
      </c>
      <c r="H1997" s="1224"/>
    </row>
    <row r="1998" spans="1:8" ht="16.5" thickBot="1" x14ac:dyDescent="0.3">
      <c r="A1998" s="659">
        <v>44392</v>
      </c>
      <c r="B1998" s="660" t="s">
        <v>1400</v>
      </c>
      <c r="C1998" s="661" t="s">
        <v>166</v>
      </c>
      <c r="E1998" s="662"/>
      <c r="F1998" s="666">
        <v>23022</v>
      </c>
      <c r="G1998" s="664">
        <f t="shared" si="36"/>
        <v>-23022</v>
      </c>
      <c r="H1998" s="1225"/>
    </row>
    <row r="1999" spans="1:8" x14ac:dyDescent="0.25">
      <c r="A1999" s="652">
        <v>44392</v>
      </c>
      <c r="B1999" s="653" t="s">
        <v>6511</v>
      </c>
      <c r="C1999" s="654" t="s">
        <v>438</v>
      </c>
      <c r="E1999" s="655"/>
      <c r="F1999" s="656">
        <f>480791-39410</f>
        <v>441381</v>
      </c>
      <c r="G1999" s="657">
        <f t="shared" si="36"/>
        <v>-441381</v>
      </c>
      <c r="H1999" s="1228" t="s">
        <v>7141</v>
      </c>
    </row>
    <row r="2000" spans="1:8" x14ac:dyDescent="0.25">
      <c r="A2000" s="652">
        <v>44392</v>
      </c>
      <c r="B2000" s="653" t="s">
        <v>6955</v>
      </c>
      <c r="C2000" s="654" t="s">
        <v>438</v>
      </c>
      <c r="E2000" s="655"/>
      <c r="F2000" s="673">
        <v>39410</v>
      </c>
      <c r="G2000" s="657">
        <f t="shared" si="36"/>
        <v>-39410</v>
      </c>
      <c r="H2000" s="1229"/>
    </row>
    <row r="2001" spans="1:8" ht="16.5" thickBot="1" x14ac:dyDescent="0.3">
      <c r="A2001" s="652">
        <v>44392</v>
      </c>
      <c r="B2001" s="653" t="s">
        <v>6408</v>
      </c>
      <c r="C2001" s="654" t="s">
        <v>438</v>
      </c>
      <c r="E2001" s="655"/>
      <c r="F2001" s="658">
        <v>40445</v>
      </c>
      <c r="G2001" s="657">
        <f t="shared" si="36"/>
        <v>-40445</v>
      </c>
      <c r="H2001" s="1230"/>
    </row>
    <row r="2002" spans="1:8" x14ac:dyDescent="0.25">
      <c r="A2002" s="659">
        <v>44392</v>
      </c>
      <c r="B2002" s="660" t="s">
        <v>6955</v>
      </c>
      <c r="C2002" s="661" t="s">
        <v>438</v>
      </c>
      <c r="E2002" s="662"/>
      <c r="F2002" s="663">
        <v>134360</v>
      </c>
      <c r="G2002" s="664">
        <f t="shared" si="36"/>
        <v>-134360</v>
      </c>
      <c r="H2002" s="1221" t="s">
        <v>7142</v>
      </c>
    </row>
    <row r="2003" spans="1:8" x14ac:dyDescent="0.25">
      <c r="A2003" s="659">
        <v>44392</v>
      </c>
      <c r="B2003" s="660" t="s">
        <v>1400</v>
      </c>
      <c r="C2003" s="661" t="s">
        <v>438</v>
      </c>
      <c r="E2003" s="662"/>
      <c r="F2003" s="665">
        <v>79000</v>
      </c>
      <c r="G2003" s="664">
        <f t="shared" si="36"/>
        <v>-79000</v>
      </c>
      <c r="H2003" s="1222"/>
    </row>
    <row r="2004" spans="1:8" x14ac:dyDescent="0.25">
      <c r="A2004" s="659">
        <v>44392</v>
      </c>
      <c r="B2004" s="660" t="s">
        <v>6408</v>
      </c>
      <c r="C2004" s="661" t="s">
        <v>438</v>
      </c>
      <c r="E2004" s="662"/>
      <c r="F2004" s="665">
        <v>35561</v>
      </c>
      <c r="G2004" s="664">
        <f t="shared" si="36"/>
        <v>-35561</v>
      </c>
      <c r="H2004" s="1222"/>
    </row>
    <row r="2005" spans="1:8" x14ac:dyDescent="0.25">
      <c r="A2005" s="659">
        <v>44392</v>
      </c>
      <c r="B2005" s="660" t="s">
        <v>3946</v>
      </c>
      <c r="C2005" s="661" t="s">
        <v>438</v>
      </c>
      <c r="E2005" s="662"/>
      <c r="F2005" s="665">
        <v>252800</v>
      </c>
      <c r="G2005" s="664">
        <f t="shared" si="36"/>
        <v>-252800</v>
      </c>
      <c r="H2005" s="1222"/>
    </row>
    <row r="2006" spans="1:8" ht="16.5" thickBot="1" x14ac:dyDescent="0.3">
      <c r="A2006" s="659">
        <v>44392</v>
      </c>
      <c r="B2006" s="660" t="s">
        <v>7067</v>
      </c>
      <c r="C2006" s="661" t="s">
        <v>438</v>
      </c>
      <c r="E2006" s="662"/>
      <c r="F2006" s="666">
        <v>209</v>
      </c>
      <c r="G2006" s="664">
        <f t="shared" si="36"/>
        <v>-209</v>
      </c>
      <c r="H2006" s="1222"/>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234" t="s">
        <v>7253</v>
      </c>
    </row>
    <row r="2036" spans="1:8" x14ac:dyDescent="0.25">
      <c r="A2036" s="113">
        <v>44431</v>
      </c>
      <c r="B2036" s="10" t="s">
        <v>7112</v>
      </c>
      <c r="C2036" s="11" t="s">
        <v>7242</v>
      </c>
      <c r="F2036" s="9">
        <v>50000</v>
      </c>
      <c r="G2036" s="6">
        <f t="shared" si="37"/>
        <v>-50000</v>
      </c>
      <c r="H2036" s="1234"/>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92" t="s">
        <v>7300</v>
      </c>
    </row>
    <row r="2061" spans="1:8" x14ac:dyDescent="0.25">
      <c r="A2061" s="113">
        <v>44456</v>
      </c>
      <c r="B2061" s="10" t="s">
        <v>6511</v>
      </c>
      <c r="C2061" s="11" t="s">
        <v>438</v>
      </c>
      <c r="F2061" s="9">
        <v>137800</v>
      </c>
      <c r="G2061" s="6">
        <f t="shared" si="38"/>
        <v>-137800</v>
      </c>
      <c r="H2061" s="1193"/>
    </row>
    <row r="2062" spans="1:8" x14ac:dyDescent="0.25">
      <c r="A2062" s="113">
        <v>44456</v>
      </c>
      <c r="B2062" s="10" t="s">
        <v>7067</v>
      </c>
      <c r="C2062" s="11" t="s">
        <v>438</v>
      </c>
      <c r="F2062" s="9">
        <v>29791</v>
      </c>
      <c r="G2062" s="6">
        <f t="shared" si="38"/>
        <v>-29791</v>
      </c>
      <c r="H2062" s="1193"/>
    </row>
    <row r="2063" spans="1:8" x14ac:dyDescent="0.25">
      <c r="A2063" s="113">
        <v>44456</v>
      </c>
      <c r="B2063" s="10" t="s">
        <v>6408</v>
      </c>
      <c r="C2063" s="11" t="s">
        <v>438</v>
      </c>
      <c r="F2063" s="9">
        <v>87105</v>
      </c>
      <c r="G2063" s="6">
        <f t="shared" si="38"/>
        <v>-87105</v>
      </c>
      <c r="H2063" s="1193"/>
    </row>
    <row r="2064" spans="1:8" x14ac:dyDescent="0.25">
      <c r="A2064" s="113">
        <v>44456</v>
      </c>
      <c r="B2064" s="10" t="s">
        <v>1400</v>
      </c>
      <c r="C2064" s="11" t="s">
        <v>438</v>
      </c>
      <c r="F2064" s="9">
        <v>3014</v>
      </c>
      <c r="G2064" s="6">
        <f t="shared" si="38"/>
        <v>-3014</v>
      </c>
      <c r="H2064" s="1194"/>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235" t="s">
        <v>7314</v>
      </c>
    </row>
    <row r="2078" spans="1:8" x14ac:dyDescent="0.25">
      <c r="A2078" s="113">
        <v>44460</v>
      </c>
      <c r="B2078" s="10" t="s">
        <v>6955</v>
      </c>
      <c r="C2078" s="11" t="s">
        <v>166</v>
      </c>
      <c r="F2078" s="9">
        <v>123680</v>
      </c>
      <c r="G2078" s="6">
        <f t="shared" si="38"/>
        <v>-123680</v>
      </c>
      <c r="H2078" s="1235"/>
    </row>
    <row r="2079" spans="1:8" x14ac:dyDescent="0.25">
      <c r="A2079" s="113">
        <v>44460</v>
      </c>
      <c r="B2079" s="10" t="s">
        <v>6408</v>
      </c>
      <c r="C2079" s="11" t="s">
        <v>166</v>
      </c>
      <c r="F2079" s="9">
        <v>13600</v>
      </c>
      <c r="G2079" s="6">
        <f t="shared" si="38"/>
        <v>-13600</v>
      </c>
      <c r="H2079" s="1235"/>
    </row>
    <row r="2080" spans="1:8" x14ac:dyDescent="0.25">
      <c r="A2080" s="113">
        <v>44460</v>
      </c>
      <c r="B2080" s="10" t="s">
        <v>6511</v>
      </c>
      <c r="C2080" s="11" t="s">
        <v>166</v>
      </c>
      <c r="F2080" s="9">
        <v>6755</v>
      </c>
      <c r="G2080" s="6">
        <f t="shared" si="38"/>
        <v>-6755</v>
      </c>
      <c r="H2080" s="1235"/>
    </row>
    <row r="2081" spans="1:8" x14ac:dyDescent="0.25">
      <c r="A2081" s="113">
        <v>44460</v>
      </c>
      <c r="B2081" s="10" t="s">
        <v>1400</v>
      </c>
      <c r="C2081" s="11" t="s">
        <v>166</v>
      </c>
      <c r="F2081" s="9">
        <v>9165</v>
      </c>
      <c r="G2081" s="6">
        <f t="shared" si="38"/>
        <v>-9165</v>
      </c>
      <c r="H2081" s="1235"/>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234" t="s">
        <v>7363</v>
      </c>
    </row>
    <row r="2086" spans="1:8" x14ac:dyDescent="0.25">
      <c r="A2086" s="113">
        <v>44476</v>
      </c>
      <c r="B2086" s="10" t="s">
        <v>6408</v>
      </c>
      <c r="C2086" s="661" t="s">
        <v>7242</v>
      </c>
      <c r="E2086" s="662"/>
      <c r="F2086" s="665">
        <v>2404</v>
      </c>
      <c r="G2086" s="664">
        <f t="shared" si="38"/>
        <v>-2404</v>
      </c>
      <c r="H2086" s="1234"/>
    </row>
    <row r="2087" spans="1:8" x14ac:dyDescent="0.25">
      <c r="A2087" s="113">
        <v>44476</v>
      </c>
      <c r="B2087" s="10" t="s">
        <v>6955</v>
      </c>
      <c r="C2087" s="661" t="s">
        <v>7242</v>
      </c>
      <c r="E2087" s="662"/>
      <c r="F2087" s="665">
        <v>14457</v>
      </c>
      <c r="G2087" s="664">
        <f t="shared" si="38"/>
        <v>-14457</v>
      </c>
      <c r="H2087" s="1234"/>
    </row>
    <row r="2088" spans="1:8" x14ac:dyDescent="0.25">
      <c r="A2088" s="113">
        <v>44476</v>
      </c>
      <c r="B2088" s="10" t="s">
        <v>7112</v>
      </c>
      <c r="C2088" s="661" t="s">
        <v>7242</v>
      </c>
      <c r="E2088" s="662"/>
      <c r="F2088" s="665">
        <v>3866</v>
      </c>
      <c r="G2088" s="664">
        <f t="shared" si="38"/>
        <v>-3866</v>
      </c>
      <c r="H2088" s="1234"/>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232" t="s">
        <v>7430</v>
      </c>
    </row>
    <row r="2106" spans="1:8" x14ac:dyDescent="0.25">
      <c r="A2106" s="113">
        <v>44495</v>
      </c>
      <c r="B2106" s="21" t="s">
        <v>5811</v>
      </c>
      <c r="C2106" s="746" t="s">
        <v>438</v>
      </c>
      <c r="D2106" s="766"/>
      <c r="E2106" s="747"/>
      <c r="F2106" s="748">
        <v>63000</v>
      </c>
      <c r="G2106" s="14">
        <f t="shared" si="39"/>
        <v>-63000</v>
      </c>
      <c r="H2106" s="1232"/>
    </row>
    <row r="2107" spans="1:8" x14ac:dyDescent="0.25">
      <c r="A2107" s="113">
        <v>44495</v>
      </c>
      <c r="B2107" s="21" t="s">
        <v>3946</v>
      </c>
      <c r="C2107" s="746" t="s">
        <v>438</v>
      </c>
      <c r="D2107" s="766"/>
      <c r="E2107" s="747"/>
      <c r="F2107" s="748">
        <v>161200</v>
      </c>
      <c r="G2107" s="14">
        <f t="shared" si="39"/>
        <v>-161200</v>
      </c>
      <c r="H2107" s="1232"/>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211" t="s">
        <v>7468</v>
      </c>
    </row>
    <row r="2125" spans="1:8" x14ac:dyDescent="0.25">
      <c r="A2125" s="113">
        <v>44510</v>
      </c>
      <c r="B2125" s="21" t="s">
        <v>7112</v>
      </c>
      <c r="C2125" s="13" t="s">
        <v>7467</v>
      </c>
      <c r="D2125" s="766"/>
      <c r="E2125" s="22"/>
      <c r="F2125" s="19">
        <v>30988</v>
      </c>
      <c r="G2125" s="14">
        <f t="shared" si="39"/>
        <v>-30988</v>
      </c>
      <c r="H2125" s="1211"/>
    </row>
    <row r="2126" spans="1:8" x14ac:dyDescent="0.25">
      <c r="A2126" s="113">
        <v>44510</v>
      </c>
      <c r="B2126" s="21" t="s">
        <v>6955</v>
      </c>
      <c r="C2126" s="13" t="s">
        <v>7467</v>
      </c>
      <c r="D2126" s="766"/>
      <c r="E2126" s="22"/>
      <c r="F2126" s="19">
        <v>21999</v>
      </c>
      <c r="G2126" s="14">
        <f t="shared" si="39"/>
        <v>-21999</v>
      </c>
      <c r="H2126" s="1211"/>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232" t="s">
        <v>7523</v>
      </c>
    </row>
    <row r="2141" spans="1:8" x14ac:dyDescent="0.25">
      <c r="A2141" s="113">
        <v>44529</v>
      </c>
      <c r="B2141" s="21" t="s">
        <v>6508</v>
      </c>
      <c r="C2141" s="13" t="s">
        <v>180</v>
      </c>
      <c r="D2141" s="766"/>
      <c r="E2141" s="22"/>
      <c r="F2141" s="19">
        <v>27915</v>
      </c>
      <c r="G2141" s="14">
        <f t="shared" si="39"/>
        <v>-27915</v>
      </c>
      <c r="H2141" s="1232"/>
    </row>
    <row r="2142" spans="1:8" x14ac:dyDescent="0.25">
      <c r="A2142" s="113">
        <v>44532</v>
      </c>
      <c r="B2142" s="21" t="s">
        <v>6408</v>
      </c>
      <c r="C2142" s="13" t="s">
        <v>1803</v>
      </c>
      <c r="D2142" s="766"/>
      <c r="E2142" s="22"/>
      <c r="F2142" s="19">
        <v>110233</v>
      </c>
      <c r="G2142" s="14">
        <f t="shared" si="39"/>
        <v>-110233</v>
      </c>
      <c r="H2142" s="1233" t="s">
        <v>7537</v>
      </c>
    </row>
    <row r="2143" spans="1:8" x14ac:dyDescent="0.25">
      <c r="A2143" s="113">
        <v>44532</v>
      </c>
      <c r="B2143" s="21" t="s">
        <v>6508</v>
      </c>
      <c r="C2143" s="13" t="s">
        <v>1803</v>
      </c>
      <c r="D2143" s="766"/>
      <c r="E2143" s="22"/>
      <c r="F2143" s="19">
        <v>230169</v>
      </c>
      <c r="G2143" s="14">
        <f t="shared" si="39"/>
        <v>-230169</v>
      </c>
      <c r="H2143" s="1233"/>
    </row>
    <row r="2144" spans="1:8" x14ac:dyDescent="0.25">
      <c r="A2144" s="113">
        <v>44532</v>
      </c>
      <c r="B2144" s="21" t="s">
        <v>6511</v>
      </c>
      <c r="C2144" s="13" t="s">
        <v>1803</v>
      </c>
      <c r="D2144" s="766"/>
      <c r="E2144" s="22"/>
      <c r="F2144" s="19">
        <v>136986</v>
      </c>
      <c r="G2144" s="14">
        <f t="shared" si="39"/>
        <v>-136986</v>
      </c>
      <c r="H2144" s="1233"/>
    </row>
    <row r="2145" spans="1:8" x14ac:dyDescent="0.25">
      <c r="A2145" s="113">
        <v>44532</v>
      </c>
      <c r="B2145" s="21" t="s">
        <v>6720</v>
      </c>
      <c r="C2145" s="13" t="s">
        <v>1803</v>
      </c>
      <c r="D2145" s="766"/>
      <c r="E2145" s="22"/>
      <c r="F2145" s="19">
        <v>10112</v>
      </c>
      <c r="G2145" s="14">
        <f t="shared" si="39"/>
        <v>-10112</v>
      </c>
      <c r="H2145" s="1233"/>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231" t="s">
        <v>7556</v>
      </c>
    </row>
    <row r="2149" spans="1:8" x14ac:dyDescent="0.25">
      <c r="A2149" s="113">
        <v>44538</v>
      </c>
      <c r="B2149" s="21" t="s">
        <v>2652</v>
      </c>
      <c r="C2149" s="13" t="s">
        <v>5681</v>
      </c>
      <c r="D2149" s="766"/>
      <c r="E2149" s="22"/>
      <c r="F2149" s="19">
        <v>72300</v>
      </c>
      <c r="G2149" s="14">
        <f t="shared" ref="G2149:G2191" si="40">E2149-F2149</f>
        <v>-72300</v>
      </c>
      <c r="H2149" s="1231"/>
    </row>
    <row r="2150" spans="1:8" x14ac:dyDescent="0.25">
      <c r="A2150" s="113">
        <v>44538</v>
      </c>
      <c r="B2150" s="21" t="s">
        <v>6408</v>
      </c>
      <c r="C2150" s="13" t="s">
        <v>5681</v>
      </c>
      <c r="D2150" s="766"/>
      <c r="E2150" s="22"/>
      <c r="F2150" s="19">
        <v>9500</v>
      </c>
      <c r="G2150" s="14">
        <f t="shared" si="40"/>
        <v>-9500</v>
      </c>
      <c r="H2150" s="1231"/>
    </row>
    <row r="2151" spans="1:8" x14ac:dyDescent="0.25">
      <c r="A2151" s="113">
        <v>44538</v>
      </c>
      <c r="B2151" s="21" t="s">
        <v>6511</v>
      </c>
      <c r="C2151" s="13" t="s">
        <v>5681</v>
      </c>
      <c r="D2151" s="766"/>
      <c r="E2151" s="22"/>
      <c r="F2151" s="19">
        <v>59100</v>
      </c>
      <c r="G2151" s="14">
        <f t="shared" si="40"/>
        <v>-59100</v>
      </c>
      <c r="H2151" s="1231"/>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236" t="s">
        <v>7676</v>
      </c>
    </row>
    <row r="2176" spans="1:8" x14ac:dyDescent="0.25">
      <c r="A2176" s="113">
        <v>44610</v>
      </c>
      <c r="B2176" s="21" t="s">
        <v>6955</v>
      </c>
      <c r="C2176" s="746" t="s">
        <v>7467</v>
      </c>
      <c r="D2176" s="766"/>
      <c r="E2176" s="747"/>
      <c r="F2176" s="748">
        <f>50900+252</f>
        <v>51152</v>
      </c>
      <c r="G2176" s="747">
        <f t="shared" si="40"/>
        <v>-51152</v>
      </c>
      <c r="H2176" s="1236"/>
    </row>
    <row r="2177" spans="1:8" x14ac:dyDescent="0.25">
      <c r="A2177" s="113">
        <v>44610</v>
      </c>
      <c r="B2177" s="21" t="s">
        <v>7067</v>
      </c>
      <c r="C2177" s="746" t="s">
        <v>7467</v>
      </c>
      <c r="D2177" s="766"/>
      <c r="E2177" s="747"/>
      <c r="F2177" s="748">
        <v>30105</v>
      </c>
      <c r="G2177" s="747">
        <f t="shared" si="40"/>
        <v>-30105</v>
      </c>
      <c r="H2177" s="1236"/>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211" t="s">
        <v>7896</v>
      </c>
    </row>
    <row r="2190" spans="1:8" x14ac:dyDescent="0.25">
      <c r="A2190" s="113">
        <v>44627</v>
      </c>
      <c r="B2190" s="21" t="s">
        <v>37</v>
      </c>
      <c r="C2190" s="13" t="s">
        <v>7242</v>
      </c>
      <c r="D2190" s="766"/>
      <c r="E2190" s="22"/>
      <c r="F2190" s="19">
        <v>66360</v>
      </c>
      <c r="G2190" s="14">
        <f t="shared" si="40"/>
        <v>-66360</v>
      </c>
      <c r="H2190" s="1211"/>
    </row>
    <row r="2191" spans="1:8" x14ac:dyDescent="0.25">
      <c r="A2191" s="113">
        <v>44627</v>
      </c>
      <c r="B2191" s="21" t="s">
        <v>1400</v>
      </c>
      <c r="C2191" s="746" t="s">
        <v>166</v>
      </c>
      <c r="D2191" s="766"/>
      <c r="E2191" s="747"/>
      <c r="F2191" s="747">
        <v>204468</v>
      </c>
      <c r="G2191" s="747">
        <f t="shared" si="40"/>
        <v>-204468</v>
      </c>
      <c r="H2191" s="1198" t="s">
        <v>7786</v>
      </c>
    </row>
    <row r="2192" spans="1:8" x14ac:dyDescent="0.25">
      <c r="A2192" s="113">
        <v>44627</v>
      </c>
      <c r="B2192" s="21" t="s">
        <v>7067</v>
      </c>
      <c r="C2192" s="746" t="s">
        <v>166</v>
      </c>
      <c r="D2192" s="766"/>
      <c r="E2192" s="747"/>
      <c r="F2192" s="747">
        <v>12627</v>
      </c>
      <c r="G2192" s="747">
        <f t="shared" ref="G2192:G2312" si="41">E2192-F2192</f>
        <v>-12627</v>
      </c>
      <c r="H2192" s="1198"/>
    </row>
    <row r="2193" spans="1:8" x14ac:dyDescent="0.25">
      <c r="A2193" s="113">
        <v>44627</v>
      </c>
      <c r="B2193" s="21" t="s">
        <v>7657</v>
      </c>
      <c r="C2193" s="746" t="s">
        <v>166</v>
      </c>
      <c r="D2193" s="766"/>
      <c r="E2193" s="747"/>
      <c r="F2193" s="747">
        <v>80000</v>
      </c>
      <c r="G2193" s="747">
        <f t="shared" si="41"/>
        <v>-80000</v>
      </c>
      <c r="H2193" s="1198"/>
    </row>
    <row r="2194" spans="1:8" x14ac:dyDescent="0.25">
      <c r="A2194" s="113">
        <v>44627</v>
      </c>
      <c r="B2194" s="21" t="s">
        <v>6955</v>
      </c>
      <c r="C2194" s="746" t="s">
        <v>166</v>
      </c>
      <c r="D2194" s="766"/>
      <c r="E2194" s="747"/>
      <c r="F2194" s="747">
        <v>2905</v>
      </c>
      <c r="G2194" s="747">
        <f t="shared" si="41"/>
        <v>-2905</v>
      </c>
      <c r="H2194" s="1198"/>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240" t="s">
        <v>7705</v>
      </c>
    </row>
    <row r="2202" spans="1:8" x14ac:dyDescent="0.25">
      <c r="A2202" s="113">
        <v>44627</v>
      </c>
      <c r="B2202" s="21" t="s">
        <v>7657</v>
      </c>
      <c r="C2202" s="13" t="s">
        <v>7242</v>
      </c>
      <c r="D2202" s="778" t="s">
        <v>7704</v>
      </c>
      <c r="E2202" s="22">
        <v>19800</v>
      </c>
      <c r="F2202" s="19"/>
      <c r="G2202" s="20">
        <f t="shared" si="41"/>
        <v>19800</v>
      </c>
      <c r="H2202" s="1240"/>
    </row>
    <row r="2203" spans="1:8" x14ac:dyDescent="0.25">
      <c r="A2203" s="113">
        <v>44637</v>
      </c>
      <c r="B2203" s="21" t="s">
        <v>7657</v>
      </c>
      <c r="C2203" s="13" t="s">
        <v>5681</v>
      </c>
      <c r="D2203" s="766">
        <v>35</v>
      </c>
      <c r="E2203" s="22">
        <f>11300+8400+7000+11700+2500</f>
        <v>40900</v>
      </c>
      <c r="F2203" s="19"/>
      <c r="G2203" s="20">
        <f t="shared" si="41"/>
        <v>40900</v>
      </c>
      <c r="H2203" s="1240" t="s">
        <v>7705</v>
      </c>
    </row>
    <row r="2204" spans="1:8" x14ac:dyDescent="0.25">
      <c r="A2204" s="113">
        <v>44637</v>
      </c>
      <c r="B2204" s="21" t="s">
        <v>7555</v>
      </c>
      <c r="C2204" s="13" t="s">
        <v>5681</v>
      </c>
      <c r="D2204" s="766">
        <v>35</v>
      </c>
      <c r="E2204" s="22">
        <f>7600+3500</f>
        <v>11100</v>
      </c>
      <c r="F2204" s="19"/>
      <c r="G2204" s="20">
        <f t="shared" si="41"/>
        <v>11100</v>
      </c>
      <c r="H2204" s="1240"/>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95" t="s">
        <v>7748</v>
      </c>
    </row>
    <row r="2220" spans="1:8" x14ac:dyDescent="0.25">
      <c r="A2220" s="113">
        <v>44645</v>
      </c>
      <c r="B2220" s="21" t="s">
        <v>6505</v>
      </c>
      <c r="C2220" s="13" t="s">
        <v>166</v>
      </c>
      <c r="D2220" s="766"/>
      <c r="E2220" s="22"/>
      <c r="F2220" s="19">
        <v>51585</v>
      </c>
      <c r="G2220" s="14">
        <f t="shared" si="41"/>
        <v>-51585</v>
      </c>
      <c r="H2220" s="1195"/>
    </row>
    <row r="2221" spans="1:8" x14ac:dyDescent="0.25">
      <c r="A2221" s="113">
        <v>44645</v>
      </c>
      <c r="B2221" s="21" t="s">
        <v>7657</v>
      </c>
      <c r="C2221" s="13" t="s">
        <v>166</v>
      </c>
      <c r="D2221" s="766"/>
      <c r="E2221" s="22"/>
      <c r="F2221" s="19">
        <v>122000</v>
      </c>
      <c r="G2221" s="14">
        <f t="shared" si="41"/>
        <v>-122000</v>
      </c>
      <c r="H2221" s="1195"/>
    </row>
    <row r="2222" spans="1:8" x14ac:dyDescent="0.25">
      <c r="A2222" s="113">
        <v>44645</v>
      </c>
      <c r="B2222" s="21" t="s">
        <v>37</v>
      </c>
      <c r="C2222" s="13" t="s">
        <v>166</v>
      </c>
      <c r="D2222" s="766"/>
      <c r="E2222" s="22"/>
      <c r="F2222" s="19">
        <v>8000</v>
      </c>
      <c r="G2222" s="14">
        <f t="shared" si="41"/>
        <v>-8000</v>
      </c>
      <c r="H2222" s="1195"/>
    </row>
    <row r="2223" spans="1:8" x14ac:dyDescent="0.25">
      <c r="A2223" s="113">
        <v>44645</v>
      </c>
      <c r="B2223" s="21" t="s">
        <v>7555</v>
      </c>
      <c r="C2223" s="13" t="s">
        <v>166</v>
      </c>
      <c r="D2223" s="766"/>
      <c r="E2223" s="22"/>
      <c r="F2223" s="19">
        <v>7857</v>
      </c>
      <c r="G2223" s="14">
        <f t="shared" si="41"/>
        <v>-7857</v>
      </c>
      <c r="H2223" s="1195"/>
    </row>
    <row r="2224" spans="1:8" x14ac:dyDescent="0.25">
      <c r="A2224" s="113">
        <v>44651</v>
      </c>
      <c r="B2224" s="21" t="s">
        <v>7067</v>
      </c>
      <c r="C2224" s="13" t="s">
        <v>164</v>
      </c>
      <c r="D2224" s="766"/>
      <c r="E2224" s="22"/>
      <c r="F2224" s="19">
        <v>100000</v>
      </c>
      <c r="G2224" s="14">
        <f t="shared" si="41"/>
        <v>-100000</v>
      </c>
      <c r="H2224" s="1198" t="s">
        <v>7750</v>
      </c>
    </row>
    <row r="2225" spans="1:8" x14ac:dyDescent="0.25">
      <c r="A2225" s="113">
        <v>44651</v>
      </c>
      <c r="B2225" s="21" t="s">
        <v>7112</v>
      </c>
      <c r="C2225" s="13" t="s">
        <v>164</v>
      </c>
      <c r="D2225" s="766"/>
      <c r="E2225" s="22"/>
      <c r="F2225" s="19">
        <v>100000</v>
      </c>
      <c r="G2225" s="14">
        <f t="shared" si="41"/>
        <v>-100000</v>
      </c>
      <c r="H2225" s="1198"/>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96" t="s">
        <v>7754</v>
      </c>
    </row>
    <row r="2232" spans="1:8" x14ac:dyDescent="0.25">
      <c r="A2232" s="113">
        <v>44651</v>
      </c>
      <c r="B2232" s="21" t="s">
        <v>7732</v>
      </c>
      <c r="C2232" s="13" t="s">
        <v>180</v>
      </c>
      <c r="D2232" s="766" t="s">
        <v>3918</v>
      </c>
      <c r="E2232" s="22"/>
      <c r="F2232" s="19">
        <v>710</v>
      </c>
      <c r="G2232" s="14">
        <f t="shared" si="41"/>
        <v>-710</v>
      </c>
      <c r="H2232" s="1196"/>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96" t="s">
        <v>7813</v>
      </c>
    </row>
    <row r="2243" spans="1:8" x14ac:dyDescent="0.25">
      <c r="A2243" s="113">
        <v>44669</v>
      </c>
      <c r="B2243" s="21" t="s">
        <v>7657</v>
      </c>
      <c r="C2243" s="13" t="s">
        <v>7242</v>
      </c>
      <c r="D2243" s="766"/>
      <c r="E2243" s="22"/>
      <c r="F2243" s="19">
        <v>14740</v>
      </c>
      <c r="G2243" s="14">
        <f t="shared" si="41"/>
        <v>-14740</v>
      </c>
      <c r="H2243" s="1196"/>
    </row>
    <row r="2244" spans="1:8" x14ac:dyDescent="0.25">
      <c r="A2244" s="113">
        <v>44669</v>
      </c>
      <c r="B2244" s="21" t="s">
        <v>7112</v>
      </c>
      <c r="C2244" s="13" t="s">
        <v>7242</v>
      </c>
      <c r="D2244" s="766"/>
      <c r="E2244" s="22"/>
      <c r="F2244" s="19">
        <v>12000</v>
      </c>
      <c r="G2244" s="14">
        <f t="shared" si="41"/>
        <v>-12000</v>
      </c>
      <c r="H2244" s="1196"/>
    </row>
    <row r="2245" spans="1:8" x14ac:dyDescent="0.25">
      <c r="A2245" s="113">
        <v>44669</v>
      </c>
      <c r="B2245" s="21" t="s">
        <v>7555</v>
      </c>
      <c r="C2245" s="13" t="s">
        <v>7242</v>
      </c>
      <c r="D2245" s="766"/>
      <c r="E2245" s="22"/>
      <c r="F2245" s="19">
        <v>14230</v>
      </c>
      <c r="G2245" s="14">
        <f t="shared" si="41"/>
        <v>-14230</v>
      </c>
      <c r="H2245" s="1196"/>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197" t="s">
        <v>7845</v>
      </c>
    </row>
    <row r="2251" spans="1:8" x14ac:dyDescent="0.25">
      <c r="A2251" s="716">
        <v>44676</v>
      </c>
      <c r="B2251" s="717" t="s">
        <v>3946</v>
      </c>
      <c r="C2251" s="718" t="s">
        <v>438</v>
      </c>
      <c r="D2251" s="766"/>
      <c r="E2251" s="719"/>
      <c r="F2251" s="720">
        <v>2600</v>
      </c>
      <c r="G2251" s="719">
        <f t="shared" si="41"/>
        <v>-2600</v>
      </c>
      <c r="H2251" s="1197"/>
    </row>
    <row r="2252" spans="1:8" x14ac:dyDescent="0.25">
      <c r="A2252" s="716">
        <v>44676</v>
      </c>
      <c r="B2252" s="717" t="s">
        <v>7112</v>
      </c>
      <c r="C2252" s="718" t="s">
        <v>438</v>
      </c>
      <c r="D2252" s="766"/>
      <c r="E2252" s="719"/>
      <c r="F2252" s="720">
        <v>24420</v>
      </c>
      <c r="G2252" s="719">
        <f t="shared" si="41"/>
        <v>-24420</v>
      </c>
      <c r="H2252" s="1197"/>
    </row>
    <row r="2253" spans="1:8" x14ac:dyDescent="0.25">
      <c r="A2253" s="716">
        <v>44676</v>
      </c>
      <c r="B2253" s="717" t="s">
        <v>1400</v>
      </c>
      <c r="C2253" s="718" t="s">
        <v>438</v>
      </c>
      <c r="D2253" s="766"/>
      <c r="E2253" s="719"/>
      <c r="F2253" s="720">
        <v>57690</v>
      </c>
      <c r="G2253" s="719">
        <f t="shared" si="41"/>
        <v>-57690</v>
      </c>
      <c r="H2253" s="1197"/>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199" t="s">
        <v>7992</v>
      </c>
    </row>
    <row r="2268" spans="1:8" x14ac:dyDescent="0.25">
      <c r="A2268" s="113">
        <v>44695</v>
      </c>
      <c r="B2268" s="21" t="s">
        <v>7112</v>
      </c>
      <c r="C2268" s="13" t="s">
        <v>166</v>
      </c>
      <c r="D2268" s="766"/>
      <c r="E2268" s="22"/>
      <c r="F2268" s="19">
        <v>3880</v>
      </c>
      <c r="G2268" s="14">
        <f t="shared" si="41"/>
        <v>-3880</v>
      </c>
      <c r="H2268" s="1199"/>
    </row>
    <row r="2269" spans="1:8" x14ac:dyDescent="0.25">
      <c r="A2269" s="113">
        <v>44695</v>
      </c>
      <c r="B2269" s="21" t="s">
        <v>7555</v>
      </c>
      <c r="C2269" s="13" t="s">
        <v>166</v>
      </c>
      <c r="D2269" s="766"/>
      <c r="E2269" s="22"/>
      <c r="F2269" s="19">
        <v>25143</v>
      </c>
      <c r="G2269" s="14">
        <f t="shared" si="41"/>
        <v>-25143</v>
      </c>
      <c r="H2269" s="1199"/>
    </row>
    <row r="2270" spans="1:8" x14ac:dyDescent="0.25">
      <c r="A2270" s="113">
        <v>44695</v>
      </c>
      <c r="B2270" s="21" t="s">
        <v>1400</v>
      </c>
      <c r="C2270" s="13" t="s">
        <v>166</v>
      </c>
      <c r="D2270" s="766"/>
      <c r="E2270" s="22"/>
      <c r="F2270" s="19">
        <v>116480</v>
      </c>
      <c r="G2270" s="14">
        <f t="shared" si="41"/>
        <v>-116480</v>
      </c>
      <c r="H2270" s="1199"/>
    </row>
    <row r="2271" spans="1:8" x14ac:dyDescent="0.25">
      <c r="A2271" s="113">
        <v>44695</v>
      </c>
      <c r="B2271" s="21" t="s">
        <v>7746</v>
      </c>
      <c r="C2271" s="13" t="s">
        <v>166</v>
      </c>
      <c r="D2271" s="766"/>
      <c r="E2271" s="22"/>
      <c r="F2271" s="19">
        <v>24000</v>
      </c>
      <c r="G2271" s="14">
        <f t="shared" si="41"/>
        <v>-24000</v>
      </c>
      <c r="H2271" s="1199"/>
    </row>
    <row r="2272" spans="1:8" x14ac:dyDescent="0.25">
      <c r="A2272" s="113">
        <v>44695</v>
      </c>
      <c r="B2272" s="21" t="s">
        <v>7817</v>
      </c>
      <c r="C2272" s="13" t="s">
        <v>166</v>
      </c>
      <c r="D2272" s="766"/>
      <c r="E2272" s="22"/>
      <c r="F2272" s="19">
        <v>15820</v>
      </c>
      <c r="G2272" s="14">
        <f t="shared" si="41"/>
        <v>-15820</v>
      </c>
      <c r="H2272" s="1199"/>
    </row>
    <row r="2273" spans="1:8" x14ac:dyDescent="0.25">
      <c r="A2273" s="113">
        <v>44695</v>
      </c>
      <c r="B2273" s="21" t="s">
        <v>3945</v>
      </c>
      <c r="C2273" s="13" t="s">
        <v>166</v>
      </c>
      <c r="D2273" s="766"/>
      <c r="E2273" s="22"/>
      <c r="F2273" s="19">
        <v>5200</v>
      </c>
      <c r="G2273" s="14">
        <f t="shared" si="41"/>
        <v>-5200</v>
      </c>
      <c r="H2273" s="1199"/>
    </row>
    <row r="2274" spans="1:8" x14ac:dyDescent="0.25">
      <c r="A2274" s="113">
        <v>44695</v>
      </c>
      <c r="B2274" s="21" t="s">
        <v>1400</v>
      </c>
      <c r="C2274" s="13" t="s">
        <v>166</v>
      </c>
      <c r="D2274" s="766"/>
      <c r="E2274" s="22"/>
      <c r="F2274" s="19">
        <v>84852</v>
      </c>
      <c r="G2274" s="14">
        <f t="shared" si="41"/>
        <v>-84852</v>
      </c>
      <c r="H2274" s="1199"/>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200" t="s">
        <v>7900</v>
      </c>
    </row>
    <row r="2279" spans="1:8" x14ac:dyDescent="0.25">
      <c r="A2279" s="113">
        <v>44709</v>
      </c>
      <c r="B2279" s="21" t="s">
        <v>7067</v>
      </c>
      <c r="C2279" s="13" t="s">
        <v>164</v>
      </c>
      <c r="D2279" s="766"/>
      <c r="E2279" s="22"/>
      <c r="F2279" s="19">
        <v>49174</v>
      </c>
      <c r="G2279" s="14">
        <f t="shared" si="41"/>
        <v>-49174</v>
      </c>
      <c r="H2279" s="1200"/>
    </row>
    <row r="2280" spans="1:8" x14ac:dyDescent="0.25">
      <c r="A2280" s="113">
        <v>44709</v>
      </c>
      <c r="B2280" s="21" t="s">
        <v>7112</v>
      </c>
      <c r="C2280" s="13" t="s">
        <v>164</v>
      </c>
      <c r="D2280" s="766"/>
      <c r="E2280" s="22"/>
      <c r="F2280" s="19">
        <v>36997</v>
      </c>
      <c r="G2280" s="14">
        <f t="shared" si="41"/>
        <v>-36997</v>
      </c>
      <c r="H2280" s="1200"/>
    </row>
    <row r="2281" spans="1:8" x14ac:dyDescent="0.25">
      <c r="A2281" s="113">
        <v>44709</v>
      </c>
      <c r="B2281" s="21" t="s">
        <v>7555</v>
      </c>
      <c r="C2281" s="13" t="s">
        <v>164</v>
      </c>
      <c r="D2281" s="766"/>
      <c r="E2281" s="22"/>
      <c r="F2281" s="19">
        <v>4174</v>
      </c>
      <c r="G2281" s="14">
        <f t="shared" si="41"/>
        <v>-4174</v>
      </c>
      <c r="H2281" s="1200"/>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200" t="s">
        <v>7901</v>
      </c>
    </row>
    <row r="2285" spans="1:8" x14ac:dyDescent="0.25">
      <c r="A2285" s="113">
        <v>44711</v>
      </c>
      <c r="B2285" s="21" t="s">
        <v>7555</v>
      </c>
      <c r="C2285" s="13" t="s">
        <v>5681</v>
      </c>
      <c r="D2285" s="766"/>
      <c r="E2285" s="22"/>
      <c r="F2285" s="19">
        <v>5700</v>
      </c>
      <c r="G2285" s="14">
        <f t="shared" si="41"/>
        <v>-5700</v>
      </c>
      <c r="H2285" s="1200"/>
    </row>
    <row r="2286" spans="1:8" x14ac:dyDescent="0.25">
      <c r="A2286" s="113">
        <v>44711</v>
      </c>
      <c r="B2286" s="21" t="s">
        <v>7746</v>
      </c>
      <c r="C2286" s="13" t="s">
        <v>5681</v>
      </c>
      <c r="D2286" s="766"/>
      <c r="E2286" s="22"/>
      <c r="F2286" s="19">
        <v>74800</v>
      </c>
      <c r="G2286" s="14">
        <f t="shared" si="41"/>
        <v>-74800</v>
      </c>
      <c r="H2286" s="1200"/>
    </row>
    <row r="2287" spans="1:8" x14ac:dyDescent="0.25">
      <c r="A2287" s="113">
        <v>44711</v>
      </c>
      <c r="B2287" s="21" t="s">
        <v>7555</v>
      </c>
      <c r="C2287" s="13" t="s">
        <v>7242</v>
      </c>
      <c r="D2287" s="766"/>
      <c r="E2287" s="22"/>
      <c r="F2287" s="19">
        <v>50320</v>
      </c>
      <c r="G2287" s="14">
        <f t="shared" si="41"/>
        <v>-50320</v>
      </c>
      <c r="H2287" s="1200" t="s">
        <v>7902</v>
      </c>
    </row>
    <row r="2288" spans="1:8" x14ac:dyDescent="0.25">
      <c r="A2288" s="113">
        <v>44711</v>
      </c>
      <c r="B2288" s="21" t="s">
        <v>7657</v>
      </c>
      <c r="C2288" s="13" t="s">
        <v>7242</v>
      </c>
      <c r="D2288" s="766"/>
      <c r="E2288" s="22"/>
      <c r="F2288" s="19">
        <v>8180</v>
      </c>
      <c r="G2288" s="14">
        <f t="shared" si="41"/>
        <v>-8180</v>
      </c>
      <c r="H2288" s="1200"/>
    </row>
    <row r="2289" spans="1:8" x14ac:dyDescent="0.25">
      <c r="A2289" s="113">
        <v>44711</v>
      </c>
      <c r="B2289" s="21" t="s">
        <v>7817</v>
      </c>
      <c r="C2289" s="13" t="s">
        <v>7242</v>
      </c>
      <c r="D2289" s="766"/>
      <c r="E2289" s="22"/>
      <c r="F2289" s="19">
        <v>17000</v>
      </c>
      <c r="G2289" s="14">
        <f t="shared" si="41"/>
        <v>-17000</v>
      </c>
      <c r="H2289" s="1200"/>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200" t="s">
        <v>1157</v>
      </c>
    </row>
    <row r="2293" spans="1:8" x14ac:dyDescent="0.25">
      <c r="A2293" s="113">
        <v>44712</v>
      </c>
      <c r="B2293" s="21" t="s">
        <v>6408</v>
      </c>
      <c r="C2293" s="13" t="s">
        <v>3011</v>
      </c>
      <c r="D2293" s="766"/>
      <c r="E2293" s="22"/>
      <c r="F2293" s="19">
        <v>28567</v>
      </c>
      <c r="G2293" s="14">
        <f t="shared" si="41"/>
        <v>-28567</v>
      </c>
      <c r="H2293" s="1200"/>
    </row>
    <row r="2294" spans="1:8" x14ac:dyDescent="0.25">
      <c r="A2294" s="113">
        <v>44712</v>
      </c>
      <c r="B2294" s="21" t="s">
        <v>6511</v>
      </c>
      <c r="C2294" s="13" t="s">
        <v>3011</v>
      </c>
      <c r="D2294" s="766"/>
      <c r="E2294" s="22"/>
      <c r="F2294" s="19">
        <v>3053</v>
      </c>
      <c r="G2294" s="14">
        <f t="shared" si="41"/>
        <v>-3053</v>
      </c>
      <c r="H2294" s="1200"/>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241" t="s">
        <v>7995</v>
      </c>
    </row>
    <row r="2305" spans="1:8" x14ac:dyDescent="0.25">
      <c r="A2305" s="113">
        <v>44726</v>
      </c>
      <c r="B2305" s="21" t="s">
        <v>7921</v>
      </c>
      <c r="C2305" s="13" t="s">
        <v>166</v>
      </c>
      <c r="D2305" s="766"/>
      <c r="E2305" s="22"/>
      <c r="F2305" s="19">
        <v>132000</v>
      </c>
      <c r="G2305" s="14">
        <f t="shared" si="41"/>
        <v>-132000</v>
      </c>
      <c r="H2305" s="1241"/>
    </row>
    <row r="2306" spans="1:8" x14ac:dyDescent="0.25">
      <c r="A2306" s="113">
        <v>44726</v>
      </c>
      <c r="B2306" s="21" t="s">
        <v>7921</v>
      </c>
      <c r="C2306" s="13" t="s">
        <v>166</v>
      </c>
      <c r="D2306" s="766"/>
      <c r="E2306" s="22"/>
      <c r="F2306" s="19">
        <v>151650</v>
      </c>
      <c r="G2306" s="14">
        <f t="shared" si="41"/>
        <v>-151650</v>
      </c>
      <c r="H2306" s="1241"/>
    </row>
    <row r="2307" spans="1:8" x14ac:dyDescent="0.25">
      <c r="A2307" s="113">
        <v>44726</v>
      </c>
      <c r="B2307" s="21" t="s">
        <v>7921</v>
      </c>
      <c r="C2307" s="13" t="s">
        <v>166</v>
      </c>
      <c r="D2307" s="766"/>
      <c r="E2307" s="22"/>
      <c r="F2307" s="19">
        <f>500000-F2306-F2305-F2304</f>
        <v>60560</v>
      </c>
      <c r="G2307" s="14">
        <f t="shared" si="41"/>
        <v>-60560</v>
      </c>
      <c r="H2307" s="1241"/>
    </row>
    <row r="2308" spans="1:8" ht="15.75" customHeight="1" x14ac:dyDescent="0.25">
      <c r="A2308" s="113">
        <v>44726</v>
      </c>
      <c r="B2308" s="21" t="s">
        <v>2933</v>
      </c>
      <c r="C2308" s="13" t="s">
        <v>161</v>
      </c>
      <c r="D2308" s="766"/>
      <c r="E2308" s="22"/>
      <c r="F2308" s="19">
        <v>21337</v>
      </c>
      <c r="G2308" s="14">
        <f t="shared" si="41"/>
        <v>-21337</v>
      </c>
      <c r="H2308" s="1242" t="s">
        <v>7964</v>
      </c>
    </row>
    <row r="2309" spans="1:8" ht="15.75" customHeight="1" x14ac:dyDescent="0.25">
      <c r="A2309" s="113">
        <v>44726</v>
      </c>
      <c r="B2309" s="21" t="s">
        <v>7732</v>
      </c>
      <c r="C2309" s="13" t="s">
        <v>161</v>
      </c>
      <c r="D2309" s="766"/>
      <c r="E2309" s="22"/>
      <c r="F2309" s="19">
        <v>44651</v>
      </c>
      <c r="G2309" s="14">
        <f t="shared" si="41"/>
        <v>-44651</v>
      </c>
      <c r="H2309" s="1242"/>
    </row>
    <row r="2310" spans="1:8" ht="15.75" customHeight="1" x14ac:dyDescent="0.25">
      <c r="A2310" s="113">
        <v>44726</v>
      </c>
      <c r="B2310" s="21" t="s">
        <v>7746</v>
      </c>
      <c r="C2310" s="13" t="s">
        <v>161</v>
      </c>
      <c r="D2310" s="766"/>
      <c r="E2310" s="22"/>
      <c r="F2310" s="19">
        <v>33179</v>
      </c>
      <c r="G2310" s="14">
        <f t="shared" si="41"/>
        <v>-33179</v>
      </c>
      <c r="H2310" s="1242"/>
    </row>
    <row r="2311" spans="1:8" ht="16.5" customHeight="1" x14ac:dyDescent="0.25">
      <c r="A2311" s="113">
        <v>44726</v>
      </c>
      <c r="B2311" s="21" t="s">
        <v>7817</v>
      </c>
      <c r="C2311" s="13" t="s">
        <v>161</v>
      </c>
      <c r="D2311" s="766"/>
      <c r="E2311" s="22"/>
      <c r="F2311" s="19">
        <v>58530</v>
      </c>
      <c r="G2311" s="14">
        <f t="shared" si="41"/>
        <v>-58530</v>
      </c>
      <c r="H2311" s="1242"/>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215" t="s">
        <v>8541</v>
      </c>
    </row>
    <row r="2439" spans="1:8" x14ac:dyDescent="0.25">
      <c r="A2439" s="113">
        <v>44859</v>
      </c>
      <c r="B2439" s="21" t="s">
        <v>8077</v>
      </c>
      <c r="C2439" s="13" t="s">
        <v>166</v>
      </c>
      <c r="D2439" s="766"/>
      <c r="E2439" s="22"/>
      <c r="F2439" s="19">
        <v>31200</v>
      </c>
      <c r="G2439" s="14">
        <f t="shared" si="47"/>
        <v>-31200</v>
      </c>
      <c r="H2439" s="1215"/>
    </row>
    <row r="2440" spans="1:8" x14ac:dyDescent="0.25">
      <c r="A2440" s="113">
        <v>44859</v>
      </c>
      <c r="B2440" s="21" t="s">
        <v>8559</v>
      </c>
      <c r="C2440" s="13" t="s">
        <v>166</v>
      </c>
      <c r="D2440" s="766"/>
      <c r="E2440" s="22"/>
      <c r="F2440" s="19">
        <v>109718</v>
      </c>
      <c r="G2440" s="14">
        <f t="shared" si="47"/>
        <v>-109718</v>
      </c>
      <c r="H2440" s="1215"/>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232" t="s">
        <v>8554</v>
      </c>
    </row>
    <row r="2445" spans="1:8" x14ac:dyDescent="0.25">
      <c r="A2445" s="113">
        <v>44860</v>
      </c>
      <c r="B2445" s="21" t="s">
        <v>6505</v>
      </c>
      <c r="C2445" s="13" t="s">
        <v>2196</v>
      </c>
      <c r="D2445" s="766"/>
      <c r="E2445" s="22"/>
      <c r="F2445" s="19">
        <v>23920</v>
      </c>
      <c r="G2445" s="14">
        <f t="shared" si="47"/>
        <v>-23920</v>
      </c>
      <c r="H2445" s="1232"/>
    </row>
    <row r="2446" spans="1:8" x14ac:dyDescent="0.25">
      <c r="A2446" s="113">
        <v>44860</v>
      </c>
      <c r="B2446" s="21" t="s">
        <v>8559</v>
      </c>
      <c r="C2446" s="13" t="s">
        <v>2196</v>
      </c>
      <c r="D2446" s="766"/>
      <c r="E2446" s="22"/>
      <c r="F2446" s="19">
        <v>11080</v>
      </c>
      <c r="G2446" s="14">
        <f t="shared" si="47"/>
        <v>-11080</v>
      </c>
      <c r="H2446" s="1232"/>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211" t="s">
        <v>8627</v>
      </c>
    </row>
    <row r="2469" spans="1:8" x14ac:dyDescent="0.25">
      <c r="A2469" s="113">
        <v>44872</v>
      </c>
      <c r="B2469" s="21" t="s">
        <v>7817</v>
      </c>
      <c r="C2469" s="13" t="s">
        <v>162</v>
      </c>
      <c r="D2469" s="766"/>
      <c r="E2469" s="22"/>
      <c r="F2469" s="19">
        <v>35000</v>
      </c>
      <c r="G2469" s="14">
        <f t="shared" si="47"/>
        <v>-35000</v>
      </c>
      <c r="H2469" s="1211"/>
    </row>
    <row r="2470" spans="1:8" x14ac:dyDescent="0.25">
      <c r="A2470" s="113">
        <v>44872</v>
      </c>
      <c r="B2470" s="21" t="s">
        <v>7921</v>
      </c>
      <c r="C2470" s="13" t="s">
        <v>162</v>
      </c>
      <c r="D2470" s="766"/>
      <c r="E2470" s="22"/>
      <c r="F2470" s="19">
        <v>26000</v>
      </c>
      <c r="G2470" s="14">
        <f t="shared" si="47"/>
        <v>-26000</v>
      </c>
      <c r="H2470" s="1211"/>
    </row>
    <row r="2471" spans="1:8" x14ac:dyDescent="0.25">
      <c r="A2471" s="113">
        <v>44872</v>
      </c>
      <c r="B2471" s="21" t="s">
        <v>8077</v>
      </c>
      <c r="C2471" s="13" t="s">
        <v>162</v>
      </c>
      <c r="D2471" s="766"/>
      <c r="E2471" s="22"/>
      <c r="F2471" s="19">
        <v>32000</v>
      </c>
      <c r="G2471" s="14">
        <f t="shared" si="47"/>
        <v>-32000</v>
      </c>
      <c r="H2471" s="1211"/>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211" t="s">
        <v>8676</v>
      </c>
    </row>
    <row r="2487" spans="1:8" x14ac:dyDescent="0.25">
      <c r="A2487" s="113">
        <v>44882</v>
      </c>
      <c r="B2487" s="21" t="s">
        <v>8043</v>
      </c>
      <c r="C2487" s="13" t="s">
        <v>161</v>
      </c>
      <c r="D2487" s="766"/>
      <c r="E2487" s="22"/>
      <c r="F2487" s="19">
        <v>60000</v>
      </c>
      <c r="G2487" s="14">
        <f t="shared" si="48"/>
        <v>-60000</v>
      </c>
      <c r="H2487" s="1211"/>
    </row>
    <row r="2488" spans="1:8" x14ac:dyDescent="0.25">
      <c r="A2488" s="113">
        <v>44882</v>
      </c>
      <c r="B2488" s="21" t="s">
        <v>7817</v>
      </c>
      <c r="C2488" s="13" t="s">
        <v>161</v>
      </c>
      <c r="D2488" s="766"/>
      <c r="E2488" s="22"/>
      <c r="F2488" s="19">
        <v>95</v>
      </c>
      <c r="G2488" s="14">
        <f t="shared" si="48"/>
        <v>-95</v>
      </c>
      <c r="H2488" s="1211" t="s">
        <v>4977</v>
      </c>
    </row>
    <row r="2489" spans="1:8" x14ac:dyDescent="0.25">
      <c r="A2489" s="113">
        <v>44882</v>
      </c>
      <c r="B2489" s="21" t="s">
        <v>8043</v>
      </c>
      <c r="C2489" s="13" t="s">
        <v>161</v>
      </c>
      <c r="D2489" s="766"/>
      <c r="E2489" s="22"/>
      <c r="F2489" s="19">
        <v>383</v>
      </c>
      <c r="G2489" s="14">
        <f t="shared" si="48"/>
        <v>-383</v>
      </c>
      <c r="H2489" s="1211"/>
    </row>
    <row r="2490" spans="1:8" x14ac:dyDescent="0.25">
      <c r="A2490" s="113">
        <v>44882</v>
      </c>
      <c r="B2490" s="21" t="s">
        <v>7921</v>
      </c>
      <c r="C2490" s="13" t="s">
        <v>8394</v>
      </c>
      <c r="D2490" s="766"/>
      <c r="E2490" s="22"/>
      <c r="F2490" s="19">
        <v>100000</v>
      </c>
      <c r="G2490" s="14">
        <f t="shared" si="48"/>
        <v>-100000</v>
      </c>
      <c r="H2490" s="1210" t="s">
        <v>8635</v>
      </c>
    </row>
    <row r="2491" spans="1:8" x14ac:dyDescent="0.25">
      <c r="A2491" s="113">
        <v>44882</v>
      </c>
      <c r="B2491" s="21" t="s">
        <v>8043</v>
      </c>
      <c r="C2491" s="13" t="s">
        <v>8394</v>
      </c>
      <c r="D2491" s="766"/>
      <c r="E2491" s="22"/>
      <c r="F2491" s="19">
        <v>100000</v>
      </c>
      <c r="G2491" s="14">
        <f t="shared" si="48"/>
        <v>-100000</v>
      </c>
      <c r="H2491" s="1210"/>
    </row>
    <row r="2492" spans="1:8" x14ac:dyDescent="0.25">
      <c r="A2492" s="113">
        <v>44882</v>
      </c>
      <c r="B2492" s="21" t="s">
        <v>8559</v>
      </c>
      <c r="C2492" s="13" t="s">
        <v>8394</v>
      </c>
      <c r="D2492" s="766"/>
      <c r="E2492" s="22"/>
      <c r="F2492" s="19">
        <v>200000</v>
      </c>
      <c r="G2492" s="14">
        <f t="shared" si="48"/>
        <v>-200000</v>
      </c>
      <c r="H2492" s="1210"/>
    </row>
    <row r="2493" spans="1:8" x14ac:dyDescent="0.25">
      <c r="A2493" s="113">
        <v>44882</v>
      </c>
      <c r="B2493" s="21" t="s">
        <v>8532</v>
      </c>
      <c r="C2493" s="13" t="s">
        <v>8394</v>
      </c>
      <c r="D2493" s="766"/>
      <c r="E2493" s="22"/>
      <c r="F2493" s="19">
        <v>100000</v>
      </c>
      <c r="G2493" s="14">
        <f t="shared" si="48"/>
        <v>-100000</v>
      </c>
      <c r="H2493" s="1210"/>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200" t="s">
        <v>8721</v>
      </c>
    </row>
    <row r="2509" spans="1:8" x14ac:dyDescent="0.25">
      <c r="A2509" s="113">
        <v>44888</v>
      </c>
      <c r="B2509" s="21" t="s">
        <v>7953</v>
      </c>
      <c r="C2509" s="13" t="s">
        <v>180</v>
      </c>
      <c r="D2509" s="766"/>
      <c r="E2509" s="22"/>
      <c r="F2509" s="19">
        <v>28000</v>
      </c>
      <c r="G2509" s="14">
        <f t="shared" si="48"/>
        <v>-28000</v>
      </c>
      <c r="H2509" s="1200"/>
    </row>
    <row r="2510" spans="1:8" x14ac:dyDescent="0.25">
      <c r="A2510" s="113">
        <v>44888</v>
      </c>
      <c r="B2510" s="21" t="s">
        <v>8043</v>
      </c>
      <c r="C2510" s="13" t="s">
        <v>180</v>
      </c>
      <c r="D2510" s="766"/>
      <c r="E2510" s="22"/>
      <c r="F2510" s="19">
        <v>100000</v>
      </c>
      <c r="G2510" s="14">
        <f t="shared" si="48"/>
        <v>-100000</v>
      </c>
      <c r="H2510" s="1200"/>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95" t="s">
        <v>8635</v>
      </c>
    </row>
    <row r="2524" spans="1:8" x14ac:dyDescent="0.25">
      <c r="A2524" s="113">
        <v>44889</v>
      </c>
      <c r="B2524" s="21" t="s">
        <v>8043</v>
      </c>
      <c r="C2524" s="13" t="s">
        <v>8394</v>
      </c>
      <c r="D2524" s="766"/>
      <c r="E2524" s="22"/>
      <c r="F2524" s="19">
        <v>50117</v>
      </c>
      <c r="G2524" s="14">
        <f t="shared" si="48"/>
        <v>-50117</v>
      </c>
      <c r="H2524" s="1195"/>
    </row>
    <row r="2525" spans="1:8" x14ac:dyDescent="0.25">
      <c r="A2525" s="113">
        <v>44889</v>
      </c>
      <c r="B2525" s="21" t="s">
        <v>8077</v>
      </c>
      <c r="C2525" s="13" t="s">
        <v>8394</v>
      </c>
      <c r="D2525" s="766"/>
      <c r="E2525" s="22"/>
      <c r="F2525" s="19">
        <v>13496</v>
      </c>
      <c r="G2525" s="14">
        <f t="shared" si="48"/>
        <v>-13496</v>
      </c>
      <c r="H2525" s="1195"/>
    </row>
    <row r="2526" spans="1:8" x14ac:dyDescent="0.25">
      <c r="A2526" s="113">
        <v>44889</v>
      </c>
      <c r="B2526" s="21" t="s">
        <v>8559</v>
      </c>
      <c r="C2526" s="13" t="s">
        <v>8394</v>
      </c>
      <c r="D2526" s="766"/>
      <c r="E2526" s="22"/>
      <c r="F2526" s="19">
        <v>115599</v>
      </c>
      <c r="G2526" s="14">
        <f t="shared" si="48"/>
        <v>-115599</v>
      </c>
      <c r="H2526" s="1195"/>
    </row>
    <row r="2527" spans="1:8" x14ac:dyDescent="0.25">
      <c r="A2527" s="113">
        <v>44889</v>
      </c>
      <c r="B2527" s="21" t="s">
        <v>8532</v>
      </c>
      <c r="C2527" s="13" t="s">
        <v>8394</v>
      </c>
      <c r="D2527" s="766"/>
      <c r="E2527" s="22"/>
      <c r="F2527" s="19">
        <v>72562</v>
      </c>
      <c r="G2527" s="14">
        <f t="shared" si="48"/>
        <v>-72562</v>
      </c>
      <c r="H2527" s="1195"/>
    </row>
    <row r="2528" spans="1:8" x14ac:dyDescent="0.25">
      <c r="A2528" s="113">
        <v>44889</v>
      </c>
      <c r="B2528" s="21" t="s">
        <v>8657</v>
      </c>
      <c r="C2528" s="13" t="s">
        <v>8394</v>
      </c>
      <c r="D2528" s="766"/>
      <c r="E2528" s="22"/>
      <c r="F2528" s="19">
        <f>500000-F2527-F2526-F2525-F2524-F2523</f>
        <v>197007</v>
      </c>
      <c r="G2528" s="14">
        <f t="shared" si="48"/>
        <v>-197007</v>
      </c>
      <c r="H2528" s="1195"/>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239" t="s">
        <v>8824</v>
      </c>
    </row>
    <row r="2555" spans="1:8" x14ac:dyDescent="0.25">
      <c r="A2555" s="113">
        <v>44902</v>
      </c>
      <c r="B2555" s="10" t="s">
        <v>8339</v>
      </c>
      <c r="C2555" s="11" t="s">
        <v>2196</v>
      </c>
      <c r="F2555" s="9">
        <v>39210</v>
      </c>
      <c r="G2555" s="6">
        <f t="shared" si="48"/>
        <v>-39210</v>
      </c>
      <c r="H2555" s="1239"/>
    </row>
    <row r="2556" spans="1:8" x14ac:dyDescent="0.25">
      <c r="A2556" s="113">
        <v>44902</v>
      </c>
      <c r="B2556" s="10" t="s">
        <v>8559</v>
      </c>
      <c r="C2556" s="11" t="s">
        <v>2196</v>
      </c>
      <c r="F2556" s="9">
        <v>18450</v>
      </c>
      <c r="G2556" s="6">
        <f t="shared" si="48"/>
        <v>-18450</v>
      </c>
      <c r="H2556" s="1239"/>
    </row>
    <row r="2557" spans="1:8" x14ac:dyDescent="0.25">
      <c r="A2557" s="113">
        <v>44902</v>
      </c>
      <c r="B2557" s="10" t="s">
        <v>8657</v>
      </c>
      <c r="C2557" s="11" t="s">
        <v>2196</v>
      </c>
      <c r="F2557" s="9">
        <v>80000</v>
      </c>
      <c r="G2557" s="6">
        <f t="shared" si="48"/>
        <v>-80000</v>
      </c>
      <c r="H2557" s="1239"/>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199" t="s">
        <v>8851</v>
      </c>
    </row>
    <row r="2565" spans="1:8" x14ac:dyDescent="0.25">
      <c r="A2565" s="113">
        <v>44907</v>
      </c>
      <c r="B2565" s="743" t="s">
        <v>3946</v>
      </c>
      <c r="C2565" s="750" t="s">
        <v>438</v>
      </c>
      <c r="D2565" s="779"/>
      <c r="E2565" s="751"/>
      <c r="F2565" s="752">
        <v>68000</v>
      </c>
      <c r="G2565" s="753">
        <f t="shared" si="48"/>
        <v>-68000</v>
      </c>
      <c r="H2565" s="1199"/>
    </row>
    <row r="2566" spans="1:8" x14ac:dyDescent="0.25">
      <c r="A2566" s="113">
        <v>44907</v>
      </c>
      <c r="B2566" s="743" t="s">
        <v>1400</v>
      </c>
      <c r="C2566" s="750" t="s">
        <v>438</v>
      </c>
      <c r="D2566" s="779"/>
      <c r="E2566" s="751"/>
      <c r="F2566" s="752">
        <v>7600</v>
      </c>
      <c r="G2566" s="753">
        <f t="shared" si="48"/>
        <v>-7600</v>
      </c>
      <c r="H2566" s="1199"/>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238" t="s">
        <v>8869</v>
      </c>
    </row>
    <row r="2575" spans="1:8" x14ac:dyDescent="0.25">
      <c r="A2575" s="113">
        <v>44910</v>
      </c>
      <c r="B2575" s="743" t="s">
        <v>6505</v>
      </c>
      <c r="C2575" s="750" t="s">
        <v>164</v>
      </c>
      <c r="D2575" s="779"/>
      <c r="E2575" s="751"/>
      <c r="F2575" s="752">
        <v>9328</v>
      </c>
      <c r="G2575" s="753">
        <f t="shared" si="48"/>
        <v>-9328</v>
      </c>
      <c r="H2575" s="1238"/>
    </row>
    <row r="2576" spans="1:8" x14ac:dyDescent="0.25">
      <c r="A2576" s="113">
        <v>44910</v>
      </c>
      <c r="B2576" s="743" t="s">
        <v>7067</v>
      </c>
      <c r="C2576" s="750" t="s">
        <v>164</v>
      </c>
      <c r="D2576" s="779"/>
      <c r="E2576" s="751"/>
      <c r="F2576" s="752">
        <v>247</v>
      </c>
      <c r="G2576" s="753">
        <f t="shared" si="48"/>
        <v>-247</v>
      </c>
      <c r="H2576" s="1238"/>
    </row>
    <row r="2577" spans="1:8" x14ac:dyDescent="0.25">
      <c r="A2577" s="113">
        <v>44910</v>
      </c>
      <c r="B2577" s="743" t="s">
        <v>1400</v>
      </c>
      <c r="C2577" s="750" t="s">
        <v>164</v>
      </c>
      <c r="D2577" s="779"/>
      <c r="E2577" s="751"/>
      <c r="F2577" s="752">
        <v>23076</v>
      </c>
      <c r="G2577" s="753">
        <f t="shared" si="48"/>
        <v>-23076</v>
      </c>
      <c r="H2577" s="1238"/>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237" t="s">
        <v>8896</v>
      </c>
    </row>
    <row r="2583" spans="1:8" x14ac:dyDescent="0.25">
      <c r="A2583" s="113">
        <v>44914</v>
      </c>
      <c r="B2583" s="743" t="s">
        <v>6511</v>
      </c>
      <c r="C2583" s="750" t="s">
        <v>3011</v>
      </c>
      <c r="D2583" s="779"/>
      <c r="E2583" s="751"/>
      <c r="F2583" s="752">
        <v>11000</v>
      </c>
      <c r="G2583" s="753">
        <f t="shared" si="48"/>
        <v>-11000</v>
      </c>
      <c r="H2583" s="1237"/>
    </row>
    <row r="2584" spans="1:8" x14ac:dyDescent="0.25">
      <c r="A2584" s="113">
        <v>44914</v>
      </c>
      <c r="B2584" s="743" t="s">
        <v>8043</v>
      </c>
      <c r="C2584" s="750" t="s">
        <v>3011</v>
      </c>
      <c r="D2584" s="779"/>
      <c r="E2584" s="751"/>
      <c r="F2584" s="752">
        <v>25000</v>
      </c>
      <c r="G2584" s="753">
        <f t="shared" si="48"/>
        <v>-25000</v>
      </c>
      <c r="H2584" s="1237"/>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63" t="s">
        <v>8989</v>
      </c>
    </row>
    <row r="2616" spans="1:8" x14ac:dyDescent="0.25">
      <c r="A2616" s="113">
        <v>44933</v>
      </c>
      <c r="B2616" s="21" t="s">
        <v>7921</v>
      </c>
      <c r="C2616" s="13" t="s">
        <v>8456</v>
      </c>
      <c r="D2616" s="766"/>
      <c r="E2616" s="22"/>
      <c r="F2616" s="19">
        <v>42000</v>
      </c>
      <c r="G2616" s="14">
        <f t="shared" si="48"/>
        <v>-42000</v>
      </c>
      <c r="H2616" s="1164"/>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79" t="s">
        <v>9034</v>
      </c>
    </row>
    <row r="2626" spans="1:8" x14ac:dyDescent="0.25">
      <c r="A2626" s="113">
        <v>44942</v>
      </c>
      <c r="B2626" s="21" t="s">
        <v>7921</v>
      </c>
      <c r="C2626" s="13" t="s">
        <v>166</v>
      </c>
      <c r="D2626" s="766"/>
      <c r="E2626" s="783"/>
      <c r="F2626" s="142">
        <v>25000</v>
      </c>
      <c r="G2626" s="784">
        <f t="shared" si="48"/>
        <v>-25000</v>
      </c>
      <c r="H2626" s="1146"/>
    </row>
    <row r="2627" spans="1:8" x14ac:dyDescent="0.25">
      <c r="A2627" s="113">
        <v>44942</v>
      </c>
      <c r="B2627" s="21" t="s">
        <v>8339</v>
      </c>
      <c r="C2627" s="13" t="s">
        <v>166</v>
      </c>
      <c r="D2627" s="766"/>
      <c r="E2627" s="783"/>
      <c r="F2627" s="142">
        <v>69000</v>
      </c>
      <c r="G2627" s="784">
        <f t="shared" si="48"/>
        <v>-69000</v>
      </c>
      <c r="H2627" s="1146"/>
    </row>
    <row r="2628" spans="1:8" x14ac:dyDescent="0.25">
      <c r="A2628" s="113">
        <v>44942</v>
      </c>
      <c r="B2628" s="21" t="s">
        <v>8559</v>
      </c>
      <c r="C2628" s="13" t="s">
        <v>166</v>
      </c>
      <c r="D2628" s="766"/>
      <c r="E2628" s="783"/>
      <c r="F2628" s="142">
        <v>15282</v>
      </c>
      <c r="G2628" s="784">
        <f t="shared" si="48"/>
        <v>-15282</v>
      </c>
      <c r="H2628" s="1146"/>
    </row>
    <row r="2629" spans="1:8" ht="16.5" thickBot="1" x14ac:dyDescent="0.3">
      <c r="A2629" s="113">
        <v>44942</v>
      </c>
      <c r="B2629" s="21" t="s">
        <v>8532</v>
      </c>
      <c r="C2629" s="13" t="s">
        <v>166</v>
      </c>
      <c r="D2629" s="766"/>
      <c r="E2629" s="783"/>
      <c r="F2629" s="786">
        <v>47891</v>
      </c>
      <c r="G2629" s="784">
        <f t="shared" si="48"/>
        <v>-47891</v>
      </c>
      <c r="H2629" s="1147"/>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63" t="s">
        <v>9075</v>
      </c>
    </row>
    <row r="2636" spans="1:8" x14ac:dyDescent="0.25">
      <c r="A2636" s="113">
        <v>44949</v>
      </c>
      <c r="B2636" s="21" t="s">
        <v>8339</v>
      </c>
      <c r="C2636" s="13" t="s">
        <v>169</v>
      </c>
      <c r="D2636" s="766"/>
      <c r="E2636" s="22"/>
      <c r="F2636" s="19">
        <v>65227</v>
      </c>
      <c r="G2636" s="784">
        <f t="shared" si="48"/>
        <v>-65227</v>
      </c>
      <c r="H2636" s="1164"/>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79" t="s">
        <v>10316</v>
      </c>
    </row>
    <row r="2651" spans="1:8" x14ac:dyDescent="0.25">
      <c r="A2651" s="113">
        <v>44957</v>
      </c>
      <c r="B2651" s="21" t="s">
        <v>8657</v>
      </c>
      <c r="C2651" s="13" t="s">
        <v>7242</v>
      </c>
      <c r="D2651" s="766"/>
      <c r="E2651" s="22"/>
      <c r="F2651" s="19">
        <v>443603</v>
      </c>
      <c r="G2651" s="14">
        <f t="shared" ref="G2651" si="49">E2651-F2651</f>
        <v>-443603</v>
      </c>
      <c r="H2651" s="1147"/>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182" t="s">
        <v>9307</v>
      </c>
      <c r="E2657" s="22">
        <v>56000</v>
      </c>
      <c r="F2657" s="19"/>
      <c r="G2657" s="14">
        <f t="shared" si="48"/>
        <v>56000</v>
      </c>
      <c r="H2657" s="922" t="s">
        <v>9308</v>
      </c>
    </row>
    <row r="2658" spans="1:8" x14ac:dyDescent="0.25">
      <c r="A2658" s="113">
        <v>44965</v>
      </c>
      <c r="B2658" s="21" t="s">
        <v>8043</v>
      </c>
      <c r="C2658" s="13" t="s">
        <v>169</v>
      </c>
      <c r="D2658" s="1183"/>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143" t="s">
        <v>9309</v>
      </c>
    </row>
    <row r="2660" spans="1:8" x14ac:dyDescent="0.25">
      <c r="A2660" s="113">
        <v>44965</v>
      </c>
      <c r="B2660" s="21" t="s">
        <v>8339</v>
      </c>
      <c r="C2660" s="13" t="s">
        <v>169</v>
      </c>
      <c r="D2660" s="766"/>
      <c r="E2660" s="22"/>
      <c r="F2660" s="19">
        <v>10173</v>
      </c>
      <c r="G2660" s="14">
        <f t="shared" si="48"/>
        <v>-10173</v>
      </c>
      <c r="H2660" s="1144"/>
    </row>
    <row r="2661" spans="1:8" x14ac:dyDescent="0.25">
      <c r="A2661" s="113">
        <v>44965</v>
      </c>
      <c r="B2661" s="21" t="s">
        <v>8876</v>
      </c>
      <c r="C2661" s="13" t="s">
        <v>169</v>
      </c>
      <c r="D2661" s="766"/>
      <c r="E2661" s="22"/>
      <c r="F2661" s="19">
        <v>23827</v>
      </c>
      <c r="G2661" s="14">
        <f t="shared" si="48"/>
        <v>-23827</v>
      </c>
      <c r="H2661" s="1145"/>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182" t="s">
        <v>9325</v>
      </c>
      <c r="E2663" s="22">
        <f>6336+15840+24960+43680</f>
        <v>90816</v>
      </c>
      <c r="F2663" s="19"/>
      <c r="G2663" s="14">
        <f t="shared" si="48"/>
        <v>90816</v>
      </c>
      <c r="H2663" s="1180" t="s">
        <v>9326</v>
      </c>
    </row>
    <row r="2664" spans="1:8" x14ac:dyDescent="0.25">
      <c r="A2664" s="113">
        <v>44967</v>
      </c>
      <c r="B2664" s="21" t="s">
        <v>8043</v>
      </c>
      <c r="C2664" s="13" t="s">
        <v>5187</v>
      </c>
      <c r="D2664" s="1183"/>
      <c r="E2664" s="22">
        <f>5032+5596</f>
        <v>10628</v>
      </c>
      <c r="F2664" s="19"/>
      <c r="G2664" s="14">
        <f t="shared" si="48"/>
        <v>10628</v>
      </c>
      <c r="H2664" s="1181"/>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182" t="s">
        <v>9350</v>
      </c>
      <c r="E2666" s="22">
        <f>15552+18000</f>
        <v>33552</v>
      </c>
      <c r="F2666" s="19"/>
      <c r="G2666" s="14">
        <f t="shared" si="48"/>
        <v>33552</v>
      </c>
      <c r="H2666" s="1180" t="s">
        <v>9326</v>
      </c>
    </row>
    <row r="2667" spans="1:8" x14ac:dyDescent="0.25">
      <c r="A2667" s="113">
        <v>44967</v>
      </c>
      <c r="B2667" s="21" t="s">
        <v>8339</v>
      </c>
      <c r="C2667" s="13" t="s">
        <v>5187</v>
      </c>
      <c r="D2667" s="1183"/>
      <c r="E2667" s="22">
        <v>28080</v>
      </c>
      <c r="F2667" s="19"/>
      <c r="G2667" s="14">
        <f t="shared" si="48"/>
        <v>28080</v>
      </c>
      <c r="H2667" s="1181"/>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92" t="s">
        <v>9351</v>
      </c>
    </row>
    <row r="2685" spans="1:8" x14ac:dyDescent="0.25">
      <c r="A2685" s="113">
        <v>44973</v>
      </c>
      <c r="B2685" s="21" t="s">
        <v>8077</v>
      </c>
      <c r="C2685" s="13" t="s">
        <v>5187</v>
      </c>
      <c r="D2685" s="766"/>
      <c r="E2685" s="22"/>
      <c r="F2685" s="19">
        <v>63132</v>
      </c>
      <c r="G2685" s="14">
        <f t="shared" si="48"/>
        <v>-63132</v>
      </c>
      <c r="H2685" s="1193"/>
    </row>
    <row r="2686" spans="1:8" x14ac:dyDescent="0.25">
      <c r="A2686" s="113">
        <v>44973</v>
      </c>
      <c r="B2686" s="21" t="s">
        <v>8339</v>
      </c>
      <c r="C2686" s="13" t="s">
        <v>5187</v>
      </c>
      <c r="D2686" s="766"/>
      <c r="E2686" s="22"/>
      <c r="F2686" s="19">
        <v>98924</v>
      </c>
      <c r="G2686" s="14">
        <f t="shared" si="48"/>
        <v>-98924</v>
      </c>
      <c r="H2686" s="1194"/>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151" t="s">
        <v>9458</v>
      </c>
    </row>
    <row r="2702" spans="1:8" x14ac:dyDescent="0.25">
      <c r="A2702" s="113">
        <v>45001</v>
      </c>
      <c r="B2702" s="21" t="s">
        <v>8532</v>
      </c>
      <c r="C2702" s="13" t="s">
        <v>166</v>
      </c>
      <c r="D2702" s="766"/>
      <c r="E2702" s="22"/>
      <c r="F2702" s="19">
        <v>15069</v>
      </c>
      <c r="G2702" s="14">
        <f t="shared" si="48"/>
        <v>-15069</v>
      </c>
      <c r="H2702" s="1152"/>
    </row>
    <row r="2703" spans="1:8" x14ac:dyDescent="0.25">
      <c r="A2703" s="113">
        <v>45001</v>
      </c>
      <c r="B2703" s="21" t="s">
        <v>8657</v>
      </c>
      <c r="C2703" s="13" t="s">
        <v>166</v>
      </c>
      <c r="D2703" s="766"/>
      <c r="E2703" s="22"/>
      <c r="F2703" s="19">
        <v>848690</v>
      </c>
      <c r="G2703" s="14">
        <f t="shared" si="48"/>
        <v>-848690</v>
      </c>
      <c r="H2703" s="1152"/>
    </row>
    <row r="2704" spans="1:8" x14ac:dyDescent="0.25">
      <c r="A2704" s="113">
        <v>45001</v>
      </c>
      <c r="B2704" s="21" t="s">
        <v>8868</v>
      </c>
      <c r="C2704" s="13" t="s">
        <v>166</v>
      </c>
      <c r="D2704" s="766"/>
      <c r="E2704" s="22"/>
      <c r="F2704" s="19">
        <v>78000</v>
      </c>
      <c r="G2704" s="14">
        <f t="shared" si="48"/>
        <v>-78000</v>
      </c>
      <c r="H2704" s="1152"/>
    </row>
    <row r="2705" spans="1:8" x14ac:dyDescent="0.25">
      <c r="A2705" s="113">
        <v>45001</v>
      </c>
      <c r="B2705" s="21" t="s">
        <v>8876</v>
      </c>
      <c r="C2705" s="13" t="s">
        <v>166</v>
      </c>
      <c r="D2705" s="766"/>
      <c r="E2705" s="22"/>
      <c r="F2705" s="19">
        <v>115000</v>
      </c>
      <c r="G2705" s="14">
        <f t="shared" si="48"/>
        <v>-115000</v>
      </c>
      <c r="H2705" s="1153"/>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206" t="s">
        <v>9479</v>
      </c>
    </row>
    <row r="2709" spans="1:8" x14ac:dyDescent="0.25">
      <c r="A2709" s="113">
        <v>45002</v>
      </c>
      <c r="B2709" s="21" t="s">
        <v>8868</v>
      </c>
      <c r="C2709" s="13" t="s">
        <v>180</v>
      </c>
      <c r="D2709" s="766"/>
      <c r="E2709" s="22"/>
      <c r="F2709" s="19">
        <v>164160</v>
      </c>
      <c r="G2709" s="14">
        <f t="shared" si="48"/>
        <v>-164160</v>
      </c>
      <c r="H2709" s="1207"/>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206" t="s">
        <v>9007</v>
      </c>
    </row>
    <row r="2714" spans="1:8" x14ac:dyDescent="0.25">
      <c r="A2714" s="113">
        <v>45005</v>
      </c>
      <c r="B2714" s="21" t="s">
        <v>8657</v>
      </c>
      <c r="C2714" s="13" t="s">
        <v>8394</v>
      </c>
      <c r="D2714" s="766"/>
      <c r="E2714" s="22"/>
      <c r="F2714" s="19">
        <v>371446</v>
      </c>
      <c r="G2714" s="14">
        <f t="shared" si="53"/>
        <v>-371446</v>
      </c>
      <c r="H2714" s="1207"/>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208" t="s">
        <v>9283</v>
      </c>
      <c r="E2726" s="22">
        <v>28496</v>
      </c>
      <c r="F2726" s="19"/>
      <c r="G2726" s="14">
        <f t="shared" si="53"/>
        <v>28496</v>
      </c>
      <c r="H2726" s="1180" t="s">
        <v>9326</v>
      </c>
    </row>
    <row r="2727" spans="1:8" x14ac:dyDescent="0.25">
      <c r="A2727" s="113">
        <v>45019</v>
      </c>
      <c r="B2727" s="21" t="s">
        <v>3946</v>
      </c>
      <c r="C2727" s="13" t="s">
        <v>8394</v>
      </c>
      <c r="D2727" s="1209"/>
      <c r="E2727" s="22">
        <v>8745</v>
      </c>
      <c r="F2727" s="19"/>
      <c r="G2727" s="14">
        <f t="shared" si="53"/>
        <v>8745</v>
      </c>
      <c r="H2727" s="1181"/>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182" t="s">
        <v>9602</v>
      </c>
      <c r="E2731" s="22">
        <v>20000</v>
      </c>
      <c r="F2731" s="19"/>
      <c r="G2731" s="14">
        <f t="shared" si="53"/>
        <v>20000</v>
      </c>
      <c r="H2731" s="1180" t="s">
        <v>9326</v>
      </c>
    </row>
    <row r="2732" spans="1:8" x14ac:dyDescent="0.25">
      <c r="A2732" s="113">
        <v>45024</v>
      </c>
      <c r="B2732" s="21" t="s">
        <v>8043</v>
      </c>
      <c r="C2732" s="13" t="s">
        <v>5187</v>
      </c>
      <c r="D2732" s="1183"/>
      <c r="E2732" s="22">
        <v>15000</v>
      </c>
      <c r="F2732" s="19"/>
      <c r="G2732" s="14">
        <f t="shared" si="53"/>
        <v>15000</v>
      </c>
      <c r="H2732" s="1181"/>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160" t="s">
        <v>12279</v>
      </c>
    </row>
    <row r="2736" spans="1:8" x14ac:dyDescent="0.25">
      <c r="A2736" s="113">
        <v>45026</v>
      </c>
      <c r="B2736" s="21" t="s">
        <v>8339</v>
      </c>
      <c r="C2736" s="13" t="s">
        <v>5187</v>
      </c>
      <c r="D2736" s="766"/>
      <c r="E2736" s="22"/>
      <c r="F2736" s="19">
        <v>20624</v>
      </c>
      <c r="G2736" s="14">
        <f t="shared" si="53"/>
        <v>-20624</v>
      </c>
      <c r="H2736" s="1161"/>
    </row>
    <row r="2737" spans="1:8" x14ac:dyDescent="0.25">
      <c r="A2737" s="113">
        <v>45026</v>
      </c>
      <c r="B2737" s="21" t="s">
        <v>8876</v>
      </c>
      <c r="C2737" s="13" t="s">
        <v>5187</v>
      </c>
      <c r="D2737" s="766"/>
      <c r="E2737" s="22"/>
      <c r="F2737" s="19">
        <v>34826</v>
      </c>
      <c r="G2737" s="14">
        <f t="shared" si="53"/>
        <v>-34826</v>
      </c>
      <c r="H2737" s="1162"/>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165" t="s">
        <v>9656</v>
      </c>
    </row>
    <row r="2742" spans="1:8" ht="15.75" customHeight="1" x14ac:dyDescent="0.25">
      <c r="A2742" s="113">
        <v>45029</v>
      </c>
      <c r="B2742" s="21" t="s">
        <v>7657</v>
      </c>
      <c r="C2742" s="13" t="s">
        <v>5681</v>
      </c>
      <c r="D2742" s="766"/>
      <c r="E2742" s="783"/>
      <c r="F2742" s="142">
        <v>40900</v>
      </c>
      <c r="G2742" s="784">
        <f t="shared" si="53"/>
        <v>-40900</v>
      </c>
      <c r="H2742" s="1166"/>
    </row>
    <row r="2743" spans="1:8" ht="15.75" customHeight="1" x14ac:dyDescent="0.25">
      <c r="A2743" s="113">
        <v>45029</v>
      </c>
      <c r="B2743" s="21" t="s">
        <v>7555</v>
      </c>
      <c r="C2743" s="13" t="s">
        <v>5681</v>
      </c>
      <c r="D2743" s="766"/>
      <c r="E2743" s="783"/>
      <c r="F2743" s="142">
        <v>5400</v>
      </c>
      <c r="G2743" s="784">
        <f t="shared" si="53"/>
        <v>-5400</v>
      </c>
      <c r="H2743" s="1166"/>
    </row>
    <row r="2744" spans="1:8" ht="16.5" thickBot="1" x14ac:dyDescent="0.3">
      <c r="A2744" s="113">
        <v>45029</v>
      </c>
      <c r="B2744" s="21" t="s">
        <v>8657</v>
      </c>
      <c r="C2744" s="13" t="s">
        <v>5681</v>
      </c>
      <c r="D2744" s="766"/>
      <c r="E2744" s="783"/>
      <c r="F2744" s="786">
        <v>40520</v>
      </c>
      <c r="G2744" s="784">
        <f t="shared" si="53"/>
        <v>-40520</v>
      </c>
      <c r="H2744" s="1167"/>
    </row>
    <row r="2745" spans="1:8" ht="16.5" thickBot="1" x14ac:dyDescent="0.3">
      <c r="A2745" s="113">
        <v>45031</v>
      </c>
      <c r="B2745" s="21" t="s">
        <v>10911</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165" t="s">
        <v>9656</v>
      </c>
    </row>
    <row r="2747" spans="1:8" x14ac:dyDescent="0.25">
      <c r="A2747" s="113">
        <v>45031</v>
      </c>
      <c r="B2747" s="21" t="s">
        <v>8876</v>
      </c>
      <c r="C2747" s="13" t="s">
        <v>169</v>
      </c>
      <c r="D2747" s="766"/>
      <c r="E2747" s="783"/>
      <c r="F2747" s="142">
        <v>18365</v>
      </c>
      <c r="G2747" s="784">
        <f t="shared" si="53"/>
        <v>-18365</v>
      </c>
      <c r="H2747" s="1166"/>
    </row>
    <row r="2748" spans="1:8" x14ac:dyDescent="0.25">
      <c r="A2748" s="113">
        <v>45031</v>
      </c>
      <c r="B2748" s="21" t="s">
        <v>9409</v>
      </c>
      <c r="C2748" s="13" t="s">
        <v>169</v>
      </c>
      <c r="D2748" s="766"/>
      <c r="E2748" s="783"/>
      <c r="F2748" s="142">
        <v>20500</v>
      </c>
      <c r="G2748" s="784">
        <f t="shared" si="53"/>
        <v>-20500</v>
      </c>
      <c r="H2748" s="1166"/>
    </row>
    <row r="2749" spans="1:8" ht="16.5" thickBot="1" x14ac:dyDescent="0.3">
      <c r="A2749" s="113">
        <v>45031</v>
      </c>
      <c r="B2749" s="21" t="s">
        <v>9409</v>
      </c>
      <c r="C2749" s="13" t="s">
        <v>169</v>
      </c>
      <c r="D2749" s="766"/>
      <c r="E2749" s="783"/>
      <c r="F2749" s="786">
        <v>4135</v>
      </c>
      <c r="G2749" s="784">
        <f t="shared" si="53"/>
        <v>-4135</v>
      </c>
      <c r="H2749" s="1167"/>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176" t="s">
        <v>9726</v>
      </c>
    </row>
    <row r="2754" spans="1:8" x14ac:dyDescent="0.25">
      <c r="A2754" s="113">
        <v>45035</v>
      </c>
      <c r="B2754" s="21" t="s">
        <v>8657</v>
      </c>
      <c r="C2754" s="13" t="s">
        <v>8394</v>
      </c>
      <c r="D2754" s="766"/>
      <c r="E2754" s="783"/>
      <c r="F2754" s="142">
        <v>51861</v>
      </c>
      <c r="G2754" s="14">
        <f t="shared" si="54"/>
        <v>-51861</v>
      </c>
      <c r="H2754" s="1177"/>
    </row>
    <row r="2755" spans="1:8" x14ac:dyDescent="0.25">
      <c r="A2755" s="113">
        <v>45035</v>
      </c>
      <c r="B2755" s="21" t="s">
        <v>8876</v>
      </c>
      <c r="C2755" s="13" t="s">
        <v>8394</v>
      </c>
      <c r="D2755" s="766"/>
      <c r="E2755" s="783"/>
      <c r="F2755" s="142">
        <v>17015</v>
      </c>
      <c r="G2755" s="14">
        <f t="shared" si="54"/>
        <v>-17015</v>
      </c>
      <c r="H2755" s="1177"/>
    </row>
    <row r="2756" spans="1:8" x14ac:dyDescent="0.25">
      <c r="A2756" s="113">
        <v>45035</v>
      </c>
      <c r="B2756" s="21" t="s">
        <v>9507</v>
      </c>
      <c r="C2756" s="13" t="s">
        <v>8394</v>
      </c>
      <c r="D2756" s="766"/>
      <c r="E2756" s="783"/>
      <c r="F2756" s="142">
        <v>28496</v>
      </c>
      <c r="G2756" s="14">
        <f t="shared" si="54"/>
        <v>-28496</v>
      </c>
      <c r="H2756" s="1177"/>
    </row>
    <row r="2757" spans="1:8" x14ac:dyDescent="0.25">
      <c r="A2757" s="113">
        <v>45035</v>
      </c>
      <c r="B2757" s="21" t="s">
        <v>9356</v>
      </c>
      <c r="C2757" s="13" t="s">
        <v>8394</v>
      </c>
      <c r="D2757" s="766"/>
      <c r="E2757" s="955"/>
      <c r="F2757" s="147">
        <v>93883</v>
      </c>
      <c r="G2757" s="14">
        <f t="shared" si="54"/>
        <v>-93883</v>
      </c>
      <c r="H2757" s="1178"/>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174" t="s">
        <v>9738</v>
      </c>
    </row>
    <row r="2762" spans="1:8" x14ac:dyDescent="0.25">
      <c r="A2762" s="113">
        <v>45043</v>
      </c>
      <c r="B2762" s="21" t="s">
        <v>8657</v>
      </c>
      <c r="C2762" s="13" t="s">
        <v>8394</v>
      </c>
      <c r="D2762" s="766"/>
      <c r="E2762" s="22"/>
      <c r="F2762" s="19">
        <v>447612</v>
      </c>
      <c r="G2762" s="14">
        <f t="shared" si="54"/>
        <v>-447612</v>
      </c>
      <c r="H2762" s="1175"/>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63" t="s">
        <v>9800</v>
      </c>
    </row>
    <row r="2769" spans="1:8" x14ac:dyDescent="0.25">
      <c r="A2769" s="113">
        <v>45049</v>
      </c>
      <c r="B2769" s="21" t="s">
        <v>9661</v>
      </c>
      <c r="C2769" s="13" t="s">
        <v>8394</v>
      </c>
      <c r="D2769" s="766"/>
      <c r="E2769" s="22"/>
      <c r="F2769" s="19">
        <f>730000-F2768</f>
        <v>235093</v>
      </c>
      <c r="G2769" s="14">
        <f t="shared" si="54"/>
        <v>-235093</v>
      </c>
      <c r="H2769" s="1168"/>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63" t="s">
        <v>9848</v>
      </c>
    </row>
    <row r="2779" spans="1:8" ht="16.5" thickBot="1" x14ac:dyDescent="0.3">
      <c r="A2779" s="113">
        <v>45056</v>
      </c>
      <c r="B2779" s="21" t="s">
        <v>9356</v>
      </c>
      <c r="C2779" s="13" t="s">
        <v>169</v>
      </c>
      <c r="D2779" s="766"/>
      <c r="E2779" s="783"/>
      <c r="F2779" s="786">
        <v>124699</v>
      </c>
      <c r="G2779" s="784">
        <f t="shared" si="54"/>
        <v>-124699</v>
      </c>
      <c r="H2779" s="1164"/>
    </row>
    <row r="2780" spans="1:8" x14ac:dyDescent="0.25">
      <c r="A2780" s="113">
        <v>45056</v>
      </c>
      <c r="B2780" s="21" t="s">
        <v>8876</v>
      </c>
      <c r="C2780" s="13" t="s">
        <v>180</v>
      </c>
      <c r="D2780" s="766"/>
      <c r="E2780" s="783"/>
      <c r="F2780" s="785">
        <v>380920</v>
      </c>
      <c r="G2780" s="784">
        <f t="shared" si="54"/>
        <v>-380920</v>
      </c>
      <c r="H2780" s="1163" t="s">
        <v>9849</v>
      </c>
    </row>
    <row r="2781" spans="1:8" ht="16.5" thickBot="1" x14ac:dyDescent="0.3">
      <c r="A2781" s="113">
        <v>45056</v>
      </c>
      <c r="B2781" s="21" t="s">
        <v>9409</v>
      </c>
      <c r="C2781" s="13" t="s">
        <v>180</v>
      </c>
      <c r="D2781" s="766"/>
      <c r="E2781" s="783"/>
      <c r="F2781" s="786">
        <v>192080</v>
      </c>
      <c r="G2781" s="784">
        <f t="shared" si="54"/>
        <v>-192080</v>
      </c>
      <c r="H2781" s="1164"/>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63" t="s">
        <v>12278</v>
      </c>
    </row>
    <row r="2784" spans="1:8" x14ac:dyDescent="0.25">
      <c r="A2784" s="113">
        <v>45056</v>
      </c>
      <c r="B2784" s="21" t="s">
        <v>8876</v>
      </c>
      <c r="C2784" s="13" t="s">
        <v>5187</v>
      </c>
      <c r="D2784" s="766"/>
      <c r="E2784" s="22"/>
      <c r="F2784" s="112">
        <v>150000</v>
      </c>
      <c r="G2784" s="14">
        <f t="shared" si="54"/>
        <v>-150000</v>
      </c>
      <c r="H2784" s="1168"/>
    </row>
    <row r="2785" spans="1:8" x14ac:dyDescent="0.25">
      <c r="A2785" s="113">
        <v>45056</v>
      </c>
      <c r="B2785" s="21" t="s">
        <v>8876</v>
      </c>
      <c r="C2785" s="13" t="s">
        <v>5187</v>
      </c>
      <c r="D2785" s="766"/>
      <c r="E2785" s="22"/>
      <c r="F2785" s="112">
        <v>35000</v>
      </c>
      <c r="G2785" s="14">
        <f t="shared" si="54"/>
        <v>-35000</v>
      </c>
      <c r="H2785" s="1168"/>
    </row>
    <row r="2786" spans="1:8" x14ac:dyDescent="0.25">
      <c r="A2786" s="113">
        <v>45056</v>
      </c>
      <c r="B2786" s="21" t="s">
        <v>8876</v>
      </c>
      <c r="C2786" s="13" t="s">
        <v>5187</v>
      </c>
      <c r="D2786" s="766"/>
      <c r="E2786" s="22"/>
      <c r="F2786" s="112">
        <v>5000</v>
      </c>
      <c r="G2786" s="14">
        <f t="shared" si="54"/>
        <v>-5000</v>
      </c>
      <c r="H2786" s="1164"/>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11089</v>
      </c>
      <c r="C2789" s="750" t="s">
        <v>168</v>
      </c>
      <c r="D2789" s="779"/>
      <c r="E2789" s="751"/>
      <c r="F2789" s="1112">
        <f>4500000-936720</f>
        <v>3563280</v>
      </c>
      <c r="G2789" s="753">
        <f t="shared" si="54"/>
        <v>-3563280</v>
      </c>
      <c r="H2789" s="1111" t="s">
        <v>12288</v>
      </c>
    </row>
    <row r="2790" spans="1:8" s="731" customFormat="1" x14ac:dyDescent="0.25">
      <c r="A2790" s="113">
        <v>45056</v>
      </c>
      <c r="B2790" s="743" t="s">
        <v>10576</v>
      </c>
      <c r="C2790" s="750" t="s">
        <v>168</v>
      </c>
      <c r="D2790" s="779"/>
      <c r="E2790" s="751"/>
      <c r="F2790" s="1112">
        <v>217052</v>
      </c>
      <c r="G2790" s="753">
        <f t="shared" si="54"/>
        <v>-217052</v>
      </c>
      <c r="H2790" s="1111"/>
    </row>
    <row r="2791" spans="1:8" s="731" customFormat="1" x14ac:dyDescent="0.25">
      <c r="A2791" s="113">
        <v>45056</v>
      </c>
      <c r="B2791" s="743" t="s">
        <v>11617</v>
      </c>
      <c r="C2791" s="750" t="s">
        <v>168</v>
      </c>
      <c r="D2791" s="779"/>
      <c r="E2791" s="751"/>
      <c r="F2791" s="1112">
        <v>234500</v>
      </c>
      <c r="G2791" s="753">
        <f t="shared" si="54"/>
        <v>-234500</v>
      </c>
      <c r="H2791" s="1111"/>
    </row>
    <row r="2792" spans="1:8" s="731" customFormat="1" x14ac:dyDescent="0.25">
      <c r="A2792" s="113">
        <v>45056</v>
      </c>
      <c r="B2792" s="743" t="s">
        <v>11897</v>
      </c>
      <c r="C2792" s="750" t="s">
        <v>168</v>
      </c>
      <c r="D2792" s="779"/>
      <c r="E2792" s="751"/>
      <c r="F2792" s="1112">
        <v>165590</v>
      </c>
      <c r="G2792" s="753">
        <f t="shared" si="54"/>
        <v>-165590</v>
      </c>
      <c r="H2792" s="1111"/>
    </row>
    <row r="2793" spans="1:8" s="731" customFormat="1" x14ac:dyDescent="0.25">
      <c r="A2793" s="113">
        <v>45056</v>
      </c>
      <c r="B2793" s="743" t="s">
        <v>12289</v>
      </c>
      <c r="C2793" s="750" t="s">
        <v>168</v>
      </c>
      <c r="D2793" s="779"/>
      <c r="E2793" s="751"/>
      <c r="F2793" s="1112">
        <v>99840</v>
      </c>
      <c r="G2793" s="753">
        <f t="shared" si="54"/>
        <v>-99840</v>
      </c>
      <c r="H2793" s="1111"/>
    </row>
    <row r="2794" spans="1:8" s="731" customFormat="1" x14ac:dyDescent="0.25">
      <c r="A2794" s="113">
        <v>45056</v>
      </c>
      <c r="B2794" s="743" t="s">
        <v>10909</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12247</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11089</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151" t="s">
        <v>10317</v>
      </c>
    </row>
    <row r="2826" spans="1:8" x14ac:dyDescent="0.25">
      <c r="A2826" s="113">
        <v>45076</v>
      </c>
      <c r="B2826" s="21" t="s">
        <v>8043</v>
      </c>
      <c r="C2826" s="13" t="s">
        <v>7242</v>
      </c>
      <c r="D2826" s="766"/>
      <c r="E2826" s="22"/>
      <c r="F2826" s="19">
        <v>141655</v>
      </c>
      <c r="G2826" s="14">
        <f t="shared" si="54"/>
        <v>-141655</v>
      </c>
      <c r="H2826" s="1152"/>
    </row>
    <row r="2827" spans="1:8" x14ac:dyDescent="0.25">
      <c r="A2827" s="113">
        <v>45076</v>
      </c>
      <c r="B2827" s="21" t="s">
        <v>8339</v>
      </c>
      <c r="C2827" s="13" t="s">
        <v>7242</v>
      </c>
      <c r="D2827" s="766"/>
      <c r="E2827" s="22"/>
      <c r="F2827" s="19">
        <v>27798</v>
      </c>
      <c r="G2827" s="14">
        <f t="shared" si="54"/>
        <v>-27798</v>
      </c>
      <c r="H2827" s="1152"/>
    </row>
    <row r="2828" spans="1:8" x14ac:dyDescent="0.25">
      <c r="A2828" s="113">
        <v>45076</v>
      </c>
      <c r="B2828" s="21" t="s">
        <v>8559</v>
      </c>
      <c r="C2828" s="13" t="s">
        <v>7242</v>
      </c>
      <c r="D2828" s="766"/>
      <c r="E2828" s="22"/>
      <c r="F2828" s="19">
        <v>65342</v>
      </c>
      <c r="G2828" s="14">
        <f t="shared" si="54"/>
        <v>-65342</v>
      </c>
      <c r="H2828" s="1152"/>
    </row>
    <row r="2829" spans="1:8" x14ac:dyDescent="0.25">
      <c r="A2829" s="113">
        <v>45076</v>
      </c>
      <c r="B2829" s="21" t="s">
        <v>8657</v>
      </c>
      <c r="C2829" s="13" t="s">
        <v>7242</v>
      </c>
      <c r="D2829" s="766"/>
      <c r="E2829" s="22"/>
      <c r="F2829" s="19">
        <v>188071</v>
      </c>
      <c r="G2829" s="14">
        <f t="shared" si="54"/>
        <v>-188071</v>
      </c>
      <c r="H2829" s="1152"/>
    </row>
    <row r="2830" spans="1:8" x14ac:dyDescent="0.25">
      <c r="A2830" s="113">
        <v>45076</v>
      </c>
      <c r="B2830" s="21" t="s">
        <v>8868</v>
      </c>
      <c r="C2830" s="13" t="s">
        <v>7242</v>
      </c>
      <c r="D2830" s="766"/>
      <c r="E2830" s="22"/>
      <c r="F2830" s="19">
        <v>3983</v>
      </c>
      <c r="G2830" s="14">
        <f t="shared" si="54"/>
        <v>-3983</v>
      </c>
      <c r="H2830" s="1152"/>
    </row>
    <row r="2831" spans="1:8" x14ac:dyDescent="0.25">
      <c r="A2831" s="113">
        <v>45076</v>
      </c>
      <c r="B2831" s="21" t="s">
        <v>8876</v>
      </c>
      <c r="C2831" s="13" t="s">
        <v>7242</v>
      </c>
      <c r="D2831" s="766"/>
      <c r="E2831" s="22"/>
      <c r="F2831" s="19">
        <v>48076</v>
      </c>
      <c r="G2831" s="14">
        <f t="shared" si="54"/>
        <v>-48076</v>
      </c>
      <c r="H2831" s="1152"/>
    </row>
    <row r="2832" spans="1:8" x14ac:dyDescent="0.25">
      <c r="A2832" s="113">
        <v>45076</v>
      </c>
      <c r="B2832" s="21" t="s">
        <v>9409</v>
      </c>
      <c r="C2832" s="13" t="s">
        <v>7242</v>
      </c>
      <c r="D2832" s="766"/>
      <c r="E2832" s="22"/>
      <c r="F2832" s="19">
        <v>48076</v>
      </c>
      <c r="G2832" s="14">
        <f t="shared" si="54"/>
        <v>-48076</v>
      </c>
      <c r="H2832" s="1153"/>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10911</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169" t="s">
        <v>10127</v>
      </c>
    </row>
    <row r="2876" spans="1:8" x14ac:dyDescent="0.25">
      <c r="A2876" s="113">
        <v>45086</v>
      </c>
      <c r="B2876" s="21" t="s">
        <v>8043</v>
      </c>
      <c r="C2876" s="13" t="s">
        <v>7467</v>
      </c>
      <c r="D2876" s="766"/>
      <c r="E2876" s="783"/>
      <c r="F2876" s="142">
        <v>176124</v>
      </c>
      <c r="G2876" s="784">
        <f t="shared" ref="G2876:G2943" si="57">E2876-F2876</f>
        <v>-176124</v>
      </c>
      <c r="H2876" s="1171"/>
    </row>
    <row r="2877" spans="1:8" x14ac:dyDescent="0.25">
      <c r="A2877" s="113">
        <v>45086</v>
      </c>
      <c r="B2877" s="21" t="s">
        <v>8339</v>
      </c>
      <c r="C2877" s="13" t="s">
        <v>7467</v>
      </c>
      <c r="D2877" s="766"/>
      <c r="E2877" s="783"/>
      <c r="F2877" s="142">
        <v>265939</v>
      </c>
      <c r="G2877" s="784">
        <f t="shared" si="57"/>
        <v>-265939</v>
      </c>
      <c r="H2877" s="1171"/>
    </row>
    <row r="2878" spans="1:8" x14ac:dyDescent="0.25">
      <c r="A2878" s="113">
        <v>45086</v>
      </c>
      <c r="B2878" s="21" t="s">
        <v>8559</v>
      </c>
      <c r="C2878" s="13" t="s">
        <v>7467</v>
      </c>
      <c r="D2878" s="766"/>
      <c r="E2878" s="783"/>
      <c r="F2878" s="142">
        <v>245863</v>
      </c>
      <c r="G2878" s="784">
        <f t="shared" si="57"/>
        <v>-245863</v>
      </c>
      <c r="H2878" s="1171"/>
    </row>
    <row r="2879" spans="1:8" ht="16.5" thickBot="1" x14ac:dyDescent="0.3">
      <c r="A2879" s="113">
        <v>45086</v>
      </c>
      <c r="B2879" s="21" t="s">
        <v>8876</v>
      </c>
      <c r="C2879" s="13" t="s">
        <v>7467</v>
      </c>
      <c r="D2879" s="766"/>
      <c r="E2879" s="783"/>
      <c r="F2879" s="786">
        <v>201031</v>
      </c>
      <c r="G2879" s="784">
        <f t="shared" si="57"/>
        <v>-201031</v>
      </c>
      <c r="H2879" s="1170"/>
    </row>
    <row r="2880" spans="1:8" ht="18.75" x14ac:dyDescent="0.25">
      <c r="A2880" s="113">
        <v>45086</v>
      </c>
      <c r="B2880" s="21" t="s">
        <v>10122</v>
      </c>
      <c r="C2880" s="13" t="s">
        <v>5187</v>
      </c>
      <c r="D2880" s="766"/>
      <c r="E2880" s="783"/>
      <c r="F2880" s="214">
        <v>80000</v>
      </c>
      <c r="G2880" s="784">
        <f t="shared" si="57"/>
        <v>-80000</v>
      </c>
      <c r="H2880" s="1108" t="s">
        <v>12146</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191" t="s">
        <v>10127</v>
      </c>
    </row>
    <row r="2883" spans="1:8" x14ac:dyDescent="0.25">
      <c r="A2883" s="113">
        <v>45089</v>
      </c>
      <c r="B2883" s="21" t="s">
        <v>9661</v>
      </c>
      <c r="C2883" s="13" t="s">
        <v>8394</v>
      </c>
      <c r="D2883" s="766"/>
      <c r="E2883" s="22"/>
      <c r="F2883" s="19">
        <v>100000</v>
      </c>
      <c r="G2883" s="14">
        <f t="shared" si="57"/>
        <v>-100000</v>
      </c>
      <c r="H2883" s="1172"/>
    </row>
    <row r="2884" spans="1:8" x14ac:dyDescent="0.25">
      <c r="A2884" s="113">
        <v>45089</v>
      </c>
      <c r="B2884" s="21" t="s">
        <v>8657</v>
      </c>
      <c r="C2884" s="13" t="s">
        <v>8394</v>
      </c>
      <c r="D2884" s="766"/>
      <c r="E2884" s="22"/>
      <c r="F2884" s="19">
        <v>350000</v>
      </c>
      <c r="G2884" s="14">
        <f t="shared" si="57"/>
        <v>-350000</v>
      </c>
      <c r="H2884" s="1173"/>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143" t="s">
        <v>10233</v>
      </c>
    </row>
    <row r="2895" spans="1:8" x14ac:dyDescent="0.25">
      <c r="A2895" s="113">
        <v>45094</v>
      </c>
      <c r="B2895" s="21" t="s">
        <v>9769</v>
      </c>
      <c r="C2895" s="13" t="s">
        <v>180</v>
      </c>
      <c r="D2895" s="766"/>
      <c r="E2895" s="783"/>
      <c r="F2895" s="142">
        <v>49080</v>
      </c>
      <c r="G2895" s="784">
        <f t="shared" si="57"/>
        <v>-49080</v>
      </c>
      <c r="H2895" s="1144"/>
    </row>
    <row r="2896" spans="1:8" x14ac:dyDescent="0.25">
      <c r="A2896" s="113">
        <v>45094</v>
      </c>
      <c r="B2896" s="21" t="s">
        <v>10296</v>
      </c>
      <c r="C2896" s="13" t="s">
        <v>180</v>
      </c>
      <c r="D2896" s="766"/>
      <c r="E2896" s="783"/>
      <c r="F2896" s="147">
        <v>151960</v>
      </c>
      <c r="G2896" s="784">
        <f t="shared" si="57"/>
        <v>-151960</v>
      </c>
      <c r="H2896" s="1144"/>
    </row>
    <row r="2897" spans="1:8" ht="16.5" thickBot="1" x14ac:dyDescent="0.3">
      <c r="A2897" s="113">
        <v>45094</v>
      </c>
      <c r="B2897" s="21" t="s">
        <v>10232</v>
      </c>
      <c r="C2897" s="13" t="s">
        <v>180</v>
      </c>
      <c r="D2897" s="766"/>
      <c r="E2897" s="783"/>
      <c r="F2897" s="786">
        <f>875000-F2896-F2895-F2894</f>
        <v>3960</v>
      </c>
      <c r="G2897" s="784">
        <f t="shared" si="57"/>
        <v>-3960</v>
      </c>
      <c r="H2897" s="1145"/>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10681</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143" t="s">
        <v>10256</v>
      </c>
    </row>
    <row r="2910" spans="1:8" x14ac:dyDescent="0.25">
      <c r="A2910" s="113">
        <v>45096</v>
      </c>
      <c r="B2910" s="21" t="s">
        <v>9967</v>
      </c>
      <c r="C2910" s="13" t="s">
        <v>169</v>
      </c>
      <c r="D2910" s="766"/>
      <c r="E2910" s="783"/>
      <c r="F2910" s="152">
        <v>23382</v>
      </c>
      <c r="G2910" s="784">
        <f t="shared" si="57"/>
        <v>-23382</v>
      </c>
      <c r="H2910" s="1144"/>
    </row>
    <row r="2911" spans="1:8" ht="16.5" thickBot="1" x14ac:dyDescent="0.3">
      <c r="A2911" s="113">
        <v>45096</v>
      </c>
      <c r="B2911" s="21" t="s">
        <v>9986</v>
      </c>
      <c r="C2911" s="13" t="s">
        <v>169</v>
      </c>
      <c r="D2911" s="766"/>
      <c r="E2911" s="783"/>
      <c r="F2911" s="296">
        <v>102854</v>
      </c>
      <c r="G2911" s="784">
        <f t="shared" si="57"/>
        <v>-102854</v>
      </c>
      <c r="H2911" s="1145"/>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63" t="s">
        <v>10235</v>
      </c>
    </row>
    <row r="2915" spans="1:8" x14ac:dyDescent="0.25">
      <c r="A2915" s="113">
        <v>45096</v>
      </c>
      <c r="B2915" s="21" t="s">
        <v>6505</v>
      </c>
      <c r="C2915" s="13" t="s">
        <v>164</v>
      </c>
      <c r="D2915" s="766"/>
      <c r="E2915" s="22"/>
      <c r="F2915" s="19">
        <v>1320</v>
      </c>
      <c r="G2915" s="14">
        <f t="shared" si="57"/>
        <v>-1320</v>
      </c>
      <c r="H2915" s="1168"/>
    </row>
    <row r="2916" spans="1:8" x14ac:dyDescent="0.25">
      <c r="A2916" s="113">
        <v>45096</v>
      </c>
      <c r="B2916" s="21" t="s">
        <v>8868</v>
      </c>
      <c r="C2916" s="13" t="s">
        <v>164</v>
      </c>
      <c r="D2916" s="766"/>
      <c r="E2916" s="22"/>
      <c r="F2916" s="19">
        <v>2773</v>
      </c>
      <c r="G2916" s="14">
        <f t="shared" si="57"/>
        <v>-2773</v>
      </c>
      <c r="H2916" s="1168"/>
    </row>
    <row r="2917" spans="1:8" x14ac:dyDescent="0.25">
      <c r="A2917" s="113">
        <v>45096</v>
      </c>
      <c r="B2917" s="21" t="s">
        <v>9356</v>
      </c>
      <c r="C2917" s="13" t="s">
        <v>164</v>
      </c>
      <c r="D2917" s="766"/>
      <c r="E2917" s="22"/>
      <c r="F2917" s="19">
        <v>12911</v>
      </c>
      <c r="G2917" s="14">
        <f t="shared" si="57"/>
        <v>-12911</v>
      </c>
      <c r="H2917" s="1168"/>
    </row>
    <row r="2918" spans="1:8" x14ac:dyDescent="0.25">
      <c r="A2918" s="113">
        <v>45096</v>
      </c>
      <c r="B2918" s="21" t="s">
        <v>9507</v>
      </c>
      <c r="C2918" s="13" t="s">
        <v>164</v>
      </c>
      <c r="D2918" s="766"/>
      <c r="E2918" s="22"/>
      <c r="F2918" s="19">
        <v>3303</v>
      </c>
      <c r="G2918" s="14">
        <f t="shared" si="57"/>
        <v>-3303</v>
      </c>
      <c r="H2918" s="1168"/>
    </row>
    <row r="2919" spans="1:8" x14ac:dyDescent="0.25">
      <c r="A2919" s="113">
        <v>45096</v>
      </c>
      <c r="B2919" s="21" t="s">
        <v>10911</v>
      </c>
      <c r="C2919" s="13" t="s">
        <v>164</v>
      </c>
      <c r="D2919" s="766"/>
      <c r="E2919" s="22"/>
      <c r="F2919" s="19">
        <v>64935</v>
      </c>
      <c r="G2919" s="14">
        <f t="shared" si="57"/>
        <v>-64935</v>
      </c>
      <c r="H2919" s="1168"/>
    </row>
    <row r="2920" spans="1:8" x14ac:dyDescent="0.25">
      <c r="A2920" s="113">
        <v>45096</v>
      </c>
      <c r="B2920" s="21" t="s">
        <v>9967</v>
      </c>
      <c r="C2920" s="13" t="s">
        <v>164</v>
      </c>
      <c r="D2920" s="766"/>
      <c r="E2920" s="22"/>
      <c r="F2920" s="19">
        <v>5073</v>
      </c>
      <c r="G2920" s="14">
        <f t="shared" si="57"/>
        <v>-5073</v>
      </c>
      <c r="H2920" s="1168"/>
    </row>
    <row r="2921" spans="1:8" x14ac:dyDescent="0.25">
      <c r="A2921" s="113">
        <v>45096</v>
      </c>
      <c r="B2921" s="21" t="s">
        <v>9986</v>
      </c>
      <c r="C2921" s="13" t="s">
        <v>164</v>
      </c>
      <c r="D2921" s="766"/>
      <c r="E2921" s="22"/>
      <c r="F2921" s="110">
        <f>100000-F2920-F2919-3485-F2917-F2916-F2915-F2914</f>
        <v>2239</v>
      </c>
      <c r="G2921" s="14">
        <f t="shared" si="57"/>
        <v>-2239</v>
      </c>
      <c r="H2921" s="1164"/>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186" t="s">
        <v>10127</v>
      </c>
    </row>
    <row r="2926" spans="1:8" x14ac:dyDescent="0.25">
      <c r="A2926" s="113">
        <v>45099</v>
      </c>
      <c r="B2926" s="21" t="s">
        <v>9769</v>
      </c>
      <c r="C2926" s="13" t="s">
        <v>8394</v>
      </c>
      <c r="D2926" s="766"/>
      <c r="E2926" s="783"/>
      <c r="F2926" s="214">
        <v>500000</v>
      </c>
      <c r="G2926" s="784">
        <f t="shared" si="57"/>
        <v>-500000</v>
      </c>
      <c r="H2926" s="1187"/>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151" t="s">
        <v>10398</v>
      </c>
    </row>
    <row r="2932" spans="1:8" ht="15.75" customHeight="1" x14ac:dyDescent="0.25">
      <c r="A2932" s="113">
        <v>45104</v>
      </c>
      <c r="B2932" s="21" t="s">
        <v>9409</v>
      </c>
      <c r="C2932" s="13" t="s">
        <v>7242</v>
      </c>
      <c r="D2932" s="766"/>
      <c r="E2932" s="22"/>
      <c r="F2932" s="19">
        <v>116894</v>
      </c>
      <c r="G2932" s="14">
        <f t="shared" si="57"/>
        <v>-116894</v>
      </c>
      <c r="H2932" s="1152"/>
    </row>
    <row r="2933" spans="1:8" x14ac:dyDescent="0.25">
      <c r="A2933" s="113">
        <v>45104</v>
      </c>
      <c r="B2933" s="21"/>
      <c r="C2933" s="13" t="s">
        <v>7242</v>
      </c>
      <c r="D2933" s="766"/>
      <c r="E2933" s="22"/>
      <c r="F2933" s="19">
        <v>13918</v>
      </c>
      <c r="G2933" s="14">
        <f t="shared" si="57"/>
        <v>-13918</v>
      </c>
      <c r="H2933" s="1153"/>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148" t="s">
        <v>10325</v>
      </c>
    </row>
    <row r="2940" spans="1:8" x14ac:dyDescent="0.25">
      <c r="A2940" s="113">
        <v>45112</v>
      </c>
      <c r="B2940" s="21" t="s">
        <v>8868</v>
      </c>
      <c r="C2940" s="13" t="s">
        <v>8394</v>
      </c>
      <c r="D2940" s="766"/>
      <c r="E2940" s="22"/>
      <c r="F2940" s="19">
        <v>200000</v>
      </c>
      <c r="G2940" s="14">
        <f t="shared" si="57"/>
        <v>-200000</v>
      </c>
      <c r="H2940" s="1149"/>
    </row>
    <row r="2941" spans="1:8" x14ac:dyDescent="0.25">
      <c r="A2941" s="113">
        <v>45112</v>
      </c>
      <c r="B2941" s="21" t="s">
        <v>9356</v>
      </c>
      <c r="C2941" s="13" t="s">
        <v>8394</v>
      </c>
      <c r="D2941" s="766"/>
      <c r="E2941" s="22"/>
      <c r="F2941" s="19">
        <v>270000</v>
      </c>
      <c r="G2941" s="14">
        <f t="shared" si="57"/>
        <v>-270000</v>
      </c>
      <c r="H2941" s="1149"/>
    </row>
    <row r="2942" spans="1:8" x14ac:dyDescent="0.25">
      <c r="A2942" s="113">
        <v>45112</v>
      </c>
      <c r="B2942" s="21" t="s">
        <v>9661</v>
      </c>
      <c r="C2942" s="13" t="s">
        <v>8394</v>
      </c>
      <c r="D2942" s="766"/>
      <c r="E2942" s="22"/>
      <c r="F2942" s="19">
        <v>430000</v>
      </c>
      <c r="G2942" s="14">
        <f t="shared" si="57"/>
        <v>-430000</v>
      </c>
      <c r="H2942" s="1149"/>
    </row>
    <row r="2943" spans="1:8" x14ac:dyDescent="0.25">
      <c r="A2943" s="113">
        <v>45112</v>
      </c>
      <c r="B2943" s="21" t="s">
        <v>10151</v>
      </c>
      <c r="C2943" s="13" t="s">
        <v>8394</v>
      </c>
      <c r="D2943" s="766"/>
      <c r="E2943" s="22"/>
      <c r="F2943" s="19">
        <v>50000</v>
      </c>
      <c r="G2943" s="14">
        <f t="shared" si="57"/>
        <v>-50000</v>
      </c>
      <c r="H2943" s="1150"/>
    </row>
    <row r="2944" spans="1:8" x14ac:dyDescent="0.25">
      <c r="A2944" s="113">
        <v>45113</v>
      </c>
      <c r="B2944" s="21" t="s">
        <v>10471</v>
      </c>
      <c r="C2944" s="13" t="s">
        <v>164</v>
      </c>
      <c r="D2944" s="766" t="s">
        <v>10682</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201" t="s">
        <v>10473</v>
      </c>
      <c r="E2950" s="783">
        <v>130000</v>
      </c>
      <c r="F2950" s="19"/>
      <c r="G2950" s="14">
        <f t="shared" si="60"/>
        <v>130000</v>
      </c>
      <c r="H2950" s="343" t="s">
        <v>9279</v>
      </c>
    </row>
    <row r="2951" spans="1:8" x14ac:dyDescent="0.25">
      <c r="A2951" s="113">
        <v>45118</v>
      </c>
      <c r="B2951" s="21" t="s">
        <v>8868</v>
      </c>
      <c r="C2951" s="13" t="s">
        <v>166</v>
      </c>
      <c r="D2951" s="1202"/>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10678</v>
      </c>
      <c r="E2954" s="22">
        <v>7782</v>
      </c>
      <c r="F2954" s="19"/>
      <c r="G2954" s="14">
        <f t="shared" si="60"/>
        <v>7782</v>
      </c>
      <c r="H2954" s="975"/>
    </row>
    <row r="2955" spans="1:8" x14ac:dyDescent="0.25">
      <c r="A2955" s="113">
        <v>45120</v>
      </c>
      <c r="B2955" s="21" t="s">
        <v>10232</v>
      </c>
      <c r="C2955" s="13" t="s">
        <v>11324</v>
      </c>
      <c r="D2955" s="766"/>
      <c r="E2955" s="22">
        <v>4226000</v>
      </c>
      <c r="F2955" s="19"/>
      <c r="G2955" s="14">
        <f t="shared" si="60"/>
        <v>4226000</v>
      </c>
      <c r="H2955" s="975"/>
    </row>
    <row r="2956" spans="1:8" x14ac:dyDescent="0.25">
      <c r="A2956" s="113">
        <v>45120</v>
      </c>
      <c r="B2956" s="21" t="s">
        <v>10232</v>
      </c>
      <c r="C2956" s="13" t="s">
        <v>11324</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10539</v>
      </c>
      <c r="E2958" s="22">
        <v>306968</v>
      </c>
      <c r="F2958" s="19"/>
      <c r="G2958" s="14">
        <f t="shared" si="60"/>
        <v>306968</v>
      </c>
      <c r="H2958" s="975"/>
    </row>
    <row r="2959" spans="1:8" x14ac:dyDescent="0.25">
      <c r="A2959" s="113">
        <v>45124</v>
      </c>
      <c r="B2959" s="21" t="s">
        <v>10296</v>
      </c>
      <c r="C2959" s="13" t="s">
        <v>8394</v>
      </c>
      <c r="D2959" s="766" t="s">
        <v>10540</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172" t="s">
        <v>10480</v>
      </c>
      <c r="J2961" s="128"/>
    </row>
    <row r="2962" spans="1:10" x14ac:dyDescent="0.25">
      <c r="A2962" s="113">
        <v>45124</v>
      </c>
      <c r="B2962" s="21" t="s">
        <v>9769</v>
      </c>
      <c r="C2962" s="13" t="s">
        <v>166</v>
      </c>
      <c r="D2962" s="766"/>
      <c r="E2962" s="22"/>
      <c r="F2962" s="19">
        <v>66000</v>
      </c>
      <c r="G2962" s="14">
        <f t="shared" si="60"/>
        <v>-66000</v>
      </c>
      <c r="H2962" s="1172"/>
    </row>
    <row r="2963" spans="1:10" x14ac:dyDescent="0.25">
      <c r="A2963" s="113">
        <v>45124</v>
      </c>
      <c r="B2963" s="21" t="s">
        <v>9967</v>
      </c>
      <c r="C2963" s="13" t="s">
        <v>166</v>
      </c>
      <c r="D2963" s="766"/>
      <c r="E2963" s="22"/>
      <c r="F2963" s="19">
        <v>15800</v>
      </c>
      <c r="G2963" s="14">
        <f t="shared" si="60"/>
        <v>-15800</v>
      </c>
      <c r="H2963" s="1172"/>
    </row>
    <row r="2964" spans="1:10" x14ac:dyDescent="0.25">
      <c r="A2964" s="113">
        <v>45124</v>
      </c>
      <c r="B2964" s="21" t="s">
        <v>10471</v>
      </c>
      <c r="C2964" s="13" t="s">
        <v>166</v>
      </c>
      <c r="D2964" s="766"/>
      <c r="E2964" s="22"/>
      <c r="F2964" s="19">
        <v>13260</v>
      </c>
      <c r="G2964" s="14">
        <f t="shared" si="60"/>
        <v>-13260</v>
      </c>
      <c r="H2964" s="1172"/>
    </row>
    <row r="2965" spans="1:10" x14ac:dyDescent="0.25">
      <c r="A2965" s="113">
        <v>45124</v>
      </c>
      <c r="B2965" s="21" t="s">
        <v>8657</v>
      </c>
      <c r="C2965" s="13" t="s">
        <v>166</v>
      </c>
      <c r="D2965" s="766"/>
      <c r="E2965" s="22"/>
      <c r="F2965" s="19">
        <v>290840</v>
      </c>
      <c r="G2965" s="14">
        <f t="shared" si="60"/>
        <v>-290840</v>
      </c>
      <c r="H2965" s="1173"/>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10524</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10525</v>
      </c>
    </row>
    <row r="2969" spans="1:10" x14ac:dyDescent="0.25">
      <c r="A2969" s="113">
        <v>45124</v>
      </c>
      <c r="B2969" s="21" t="s">
        <v>10232</v>
      </c>
      <c r="C2969" s="13" t="s">
        <v>180</v>
      </c>
      <c r="D2969" s="766" t="s">
        <v>10569</v>
      </c>
      <c r="E2969" s="22">
        <v>278840</v>
      </c>
      <c r="F2969" s="19"/>
      <c r="G2969" s="14">
        <f t="shared" si="60"/>
        <v>278840</v>
      </c>
      <c r="H2969" s="13"/>
    </row>
    <row r="2970" spans="1:10" x14ac:dyDescent="0.25">
      <c r="A2970" s="113">
        <v>45125</v>
      </c>
      <c r="B2970" s="21" t="s">
        <v>10296</v>
      </c>
      <c r="C2970" s="13" t="s">
        <v>1803</v>
      </c>
      <c r="D2970" s="766" t="s">
        <v>10679</v>
      </c>
      <c r="E2970" s="22">
        <v>286220</v>
      </c>
      <c r="F2970" s="19"/>
      <c r="G2970" s="14">
        <f t="shared" si="60"/>
        <v>286220</v>
      </c>
      <c r="H2970" s="13"/>
    </row>
    <row r="2971" spans="1:10" x14ac:dyDescent="0.25">
      <c r="A2971" s="113">
        <v>45125</v>
      </c>
      <c r="B2971" s="21" t="s">
        <v>9507</v>
      </c>
      <c r="C2971" s="13" t="s">
        <v>168</v>
      </c>
      <c r="D2971" s="766" t="s">
        <v>10526</v>
      </c>
      <c r="E2971" s="22">
        <v>9820</v>
      </c>
      <c r="F2971" s="19"/>
      <c r="G2971" s="14">
        <f t="shared" si="60"/>
        <v>9820</v>
      </c>
      <c r="H2971" s="13" t="s">
        <v>10528</v>
      </c>
    </row>
    <row r="2972" spans="1:10" x14ac:dyDescent="0.25">
      <c r="A2972" s="113">
        <v>45125</v>
      </c>
      <c r="B2972" s="21" t="s">
        <v>10471</v>
      </c>
      <c r="C2972" s="13" t="s">
        <v>168</v>
      </c>
      <c r="D2972" s="766" t="s">
        <v>9595</v>
      </c>
      <c r="E2972" s="22">
        <v>91053</v>
      </c>
      <c r="F2972" s="19"/>
      <c r="G2972" s="14">
        <f t="shared" si="60"/>
        <v>91053</v>
      </c>
      <c r="H2972" s="13" t="s">
        <v>10529</v>
      </c>
    </row>
    <row r="2973" spans="1:10" ht="16.5" thickBot="1" x14ac:dyDescent="0.3">
      <c r="A2973" s="113">
        <v>45125</v>
      </c>
      <c r="B2973" s="983" t="s">
        <v>10379</v>
      </c>
      <c r="C2973" s="13" t="s">
        <v>168</v>
      </c>
      <c r="D2973" s="766" t="s">
        <v>10527</v>
      </c>
      <c r="E2973" s="22">
        <v>92000</v>
      </c>
      <c r="F2973" s="110"/>
      <c r="G2973" s="14">
        <f t="shared" si="60"/>
        <v>92000</v>
      </c>
      <c r="H2973" s="13" t="s">
        <v>10530</v>
      </c>
    </row>
    <row r="2974" spans="1:10" x14ac:dyDescent="0.25">
      <c r="A2974" s="113">
        <v>45125</v>
      </c>
      <c r="B2974" s="21" t="s">
        <v>8868</v>
      </c>
      <c r="C2974" s="13" t="s">
        <v>166</v>
      </c>
      <c r="D2974" s="766"/>
      <c r="E2974" s="783"/>
      <c r="F2974" s="785">
        <v>115000</v>
      </c>
      <c r="G2974" s="784">
        <f t="shared" si="60"/>
        <v>-115000</v>
      </c>
      <c r="H2974" s="1163" t="s">
        <v>10510</v>
      </c>
    </row>
    <row r="2975" spans="1:10" ht="16.5" thickBot="1" x14ac:dyDescent="0.3">
      <c r="A2975" s="113">
        <v>45125</v>
      </c>
      <c r="B2975" s="21" t="s">
        <v>10471</v>
      </c>
      <c r="C2975" s="13" t="s">
        <v>166</v>
      </c>
      <c r="D2975" s="766"/>
      <c r="E2975" s="783"/>
      <c r="F2975" s="786">
        <v>130000</v>
      </c>
      <c r="G2975" s="784">
        <f t="shared" si="60"/>
        <v>-130000</v>
      </c>
      <c r="H2975" s="1164"/>
    </row>
    <row r="2976" spans="1:10" x14ac:dyDescent="0.25">
      <c r="A2976" s="113">
        <v>45126</v>
      </c>
      <c r="B2976" s="983" t="s">
        <v>10379</v>
      </c>
      <c r="C2976" s="13" t="s">
        <v>180</v>
      </c>
      <c r="D2976" s="766" t="s">
        <v>10570</v>
      </c>
      <c r="E2976" s="22">
        <v>18720</v>
      </c>
      <c r="F2976" s="112"/>
      <c r="G2976" s="14">
        <f t="shared" si="60"/>
        <v>18720</v>
      </c>
      <c r="H2976" s="13"/>
    </row>
    <row r="2977" spans="1:8" x14ac:dyDescent="0.25">
      <c r="A2977" s="113">
        <v>45127</v>
      </c>
      <c r="B2977" s="21" t="s">
        <v>8868</v>
      </c>
      <c r="C2977" s="13" t="s">
        <v>8394</v>
      </c>
      <c r="D2977" s="766" t="s">
        <v>10531</v>
      </c>
      <c r="E2977" s="22">
        <v>30441</v>
      </c>
      <c r="F2977" s="19"/>
      <c r="G2977" s="14">
        <f t="shared" si="60"/>
        <v>30441</v>
      </c>
      <c r="H2977" s="13"/>
    </row>
    <row r="2978" spans="1:8" x14ac:dyDescent="0.25">
      <c r="A2978" s="113">
        <v>45127</v>
      </c>
      <c r="B2978" s="21" t="s">
        <v>10151</v>
      </c>
      <c r="C2978" s="13" t="s">
        <v>8394</v>
      </c>
      <c r="D2978" s="766" t="s">
        <v>10532</v>
      </c>
      <c r="E2978" s="22">
        <v>70032</v>
      </c>
      <c r="F2978" s="19"/>
      <c r="G2978" s="14">
        <f t="shared" si="60"/>
        <v>70032</v>
      </c>
      <c r="H2978" s="13"/>
    </row>
    <row r="2979" spans="1:8" x14ac:dyDescent="0.25">
      <c r="A2979" s="113">
        <v>45127</v>
      </c>
      <c r="B2979" s="21" t="s">
        <v>9769</v>
      </c>
      <c r="C2979" s="13" t="s">
        <v>8394</v>
      </c>
      <c r="D2979" s="766" t="s">
        <v>10533</v>
      </c>
      <c r="E2979" s="22">
        <v>145910</v>
      </c>
      <c r="F2979" s="19"/>
      <c r="G2979" s="14">
        <f t="shared" si="60"/>
        <v>145910</v>
      </c>
      <c r="H2979" s="13"/>
    </row>
    <row r="2980" spans="1:8" ht="16.5" thickBot="1" x14ac:dyDescent="0.3">
      <c r="A2980" s="113">
        <v>45127</v>
      </c>
      <c r="B2980" s="21" t="s">
        <v>9356</v>
      </c>
      <c r="C2980" s="13" t="s">
        <v>8394</v>
      </c>
      <c r="D2980" s="766" t="s">
        <v>10534</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203" t="s">
        <v>10551</v>
      </c>
    </row>
    <row r="2982" spans="1:8" x14ac:dyDescent="0.25">
      <c r="A2982" s="113">
        <v>45127</v>
      </c>
      <c r="B2982" s="21" t="s">
        <v>8868</v>
      </c>
      <c r="C2982" s="13" t="s">
        <v>8394</v>
      </c>
      <c r="D2982" s="766"/>
      <c r="E2982" s="783"/>
      <c r="F2982" s="142">
        <v>182717</v>
      </c>
      <c r="G2982" s="784">
        <f t="shared" si="60"/>
        <v>-182717</v>
      </c>
      <c r="H2982" s="1204"/>
    </row>
    <row r="2983" spans="1:8" x14ac:dyDescent="0.25">
      <c r="A2983" s="113">
        <v>45127</v>
      </c>
      <c r="B2983" s="21" t="s">
        <v>9356</v>
      </c>
      <c r="C2983" s="13" t="s">
        <v>8394</v>
      </c>
      <c r="D2983" s="766"/>
      <c r="E2983" s="783"/>
      <c r="F2983" s="142">
        <v>190000</v>
      </c>
      <c r="G2983" s="784">
        <f t="shared" si="60"/>
        <v>-190000</v>
      </c>
      <c r="H2983" s="1204"/>
    </row>
    <row r="2984" spans="1:8" x14ac:dyDescent="0.25">
      <c r="A2984" s="113">
        <v>45127</v>
      </c>
      <c r="B2984" s="21" t="s">
        <v>9661</v>
      </c>
      <c r="C2984" s="13" t="s">
        <v>8394</v>
      </c>
      <c r="D2984" s="766"/>
      <c r="E2984" s="783"/>
      <c r="F2984" s="142">
        <v>45196</v>
      </c>
      <c r="G2984" s="784">
        <f t="shared" si="60"/>
        <v>-45196</v>
      </c>
      <c r="H2984" s="1204"/>
    </row>
    <row r="2985" spans="1:8" x14ac:dyDescent="0.25">
      <c r="A2985" s="113">
        <v>45127</v>
      </c>
      <c r="B2985" s="21" t="s">
        <v>9769</v>
      </c>
      <c r="C2985" s="13" t="s">
        <v>8394</v>
      </c>
      <c r="D2985" s="766"/>
      <c r="E2985" s="783"/>
      <c r="F2985" s="142">
        <v>190000</v>
      </c>
      <c r="G2985" s="784">
        <f t="shared" si="60"/>
        <v>-190000</v>
      </c>
      <c r="H2985" s="1204"/>
    </row>
    <row r="2986" spans="1:8" x14ac:dyDescent="0.25">
      <c r="A2986" s="113">
        <v>45127</v>
      </c>
      <c r="B2986" s="21" t="s">
        <v>10151</v>
      </c>
      <c r="C2986" s="13" t="s">
        <v>8394</v>
      </c>
      <c r="D2986" s="766"/>
      <c r="E2986" s="783"/>
      <c r="F2986" s="142">
        <v>190000</v>
      </c>
      <c r="G2986" s="784">
        <f t="shared" si="60"/>
        <v>-190000</v>
      </c>
      <c r="H2986" s="1204"/>
    </row>
    <row r="2987" spans="1:8" ht="16.5" thickBot="1" x14ac:dyDescent="0.3">
      <c r="A2987" s="113">
        <v>45127</v>
      </c>
      <c r="B2987" s="21" t="s">
        <v>10296</v>
      </c>
      <c r="C2987" s="13" t="s">
        <v>8394</v>
      </c>
      <c r="D2987" s="766"/>
      <c r="E2987" s="783"/>
      <c r="F2987" s="786">
        <v>190000</v>
      </c>
      <c r="G2987" s="784">
        <f t="shared" si="60"/>
        <v>-190000</v>
      </c>
      <c r="H2987" s="1205"/>
    </row>
    <row r="2988" spans="1:8" ht="21" x14ac:dyDescent="0.25">
      <c r="A2988" s="113">
        <v>45127</v>
      </c>
      <c r="B2988" s="21" t="s">
        <v>10571</v>
      </c>
      <c r="C2988" s="13" t="s">
        <v>180</v>
      </c>
      <c r="D2988" s="766" t="s">
        <v>10572</v>
      </c>
      <c r="E2988" s="783">
        <v>120960</v>
      </c>
      <c r="F2988" s="214"/>
      <c r="G2988" s="784">
        <f t="shared" si="60"/>
        <v>120960</v>
      </c>
      <c r="H2988" s="976"/>
    </row>
    <row r="2989" spans="1:8" x14ac:dyDescent="0.25">
      <c r="A2989" s="113">
        <v>45128</v>
      </c>
      <c r="B2989" s="21" t="s">
        <v>10471</v>
      </c>
      <c r="C2989" s="13" t="s">
        <v>166</v>
      </c>
      <c r="D2989" s="766" t="s">
        <v>10803</v>
      </c>
      <c r="E2989" s="22">
        <v>27640</v>
      </c>
      <c r="F2989" s="112"/>
      <c r="G2989" s="14">
        <f t="shared" ref="G2989" si="61">E2989-F2989</f>
        <v>27640</v>
      </c>
      <c r="H2989" s="13" t="s">
        <v>10538</v>
      </c>
    </row>
    <row r="2990" spans="1:8" x14ac:dyDescent="0.25">
      <c r="A2990" s="113">
        <v>45128</v>
      </c>
      <c r="B2990" s="21" t="s">
        <v>8868</v>
      </c>
      <c r="C2990" s="13" t="s">
        <v>166</v>
      </c>
      <c r="D2990" s="766" t="s">
        <v>10537</v>
      </c>
      <c r="E2990" s="22">
        <v>22500</v>
      </c>
      <c r="F2990" s="112"/>
      <c r="G2990" s="14">
        <f t="shared" si="60"/>
        <v>22500</v>
      </c>
      <c r="H2990" s="13" t="s">
        <v>10538</v>
      </c>
    </row>
    <row r="2991" spans="1:8" x14ac:dyDescent="0.25">
      <c r="A2991" s="113">
        <v>45129</v>
      </c>
      <c r="B2991" s="21" t="s">
        <v>10296</v>
      </c>
      <c r="C2991" s="13" t="s">
        <v>168</v>
      </c>
      <c r="D2991" s="766" t="s">
        <v>10568</v>
      </c>
      <c r="E2991" s="22">
        <v>188000</v>
      </c>
      <c r="F2991" s="112"/>
      <c r="G2991" s="14">
        <f t="shared" si="60"/>
        <v>188000</v>
      </c>
      <c r="H2991" s="13"/>
    </row>
    <row r="2992" spans="1:8" x14ac:dyDescent="0.25">
      <c r="A2992" s="113">
        <v>45131</v>
      </c>
      <c r="B2992" s="21" t="s">
        <v>9356</v>
      </c>
      <c r="C2992" s="13" t="s">
        <v>169</v>
      </c>
      <c r="D2992" s="766" t="s">
        <v>10573</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10586</v>
      </c>
    </row>
    <row r="2994" spans="1:8" x14ac:dyDescent="0.25">
      <c r="A2994" s="113">
        <v>45132</v>
      </c>
      <c r="B2994" s="21" t="s">
        <v>9967</v>
      </c>
      <c r="C2994" s="13" t="s">
        <v>1803</v>
      </c>
      <c r="D2994" s="766" t="s">
        <v>10680</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10620</v>
      </c>
      <c r="E2996" s="22"/>
      <c r="F2996" s="19"/>
      <c r="G2996" s="14">
        <f t="shared" si="60"/>
        <v>0</v>
      </c>
      <c r="H2996" s="13"/>
    </row>
    <row r="2997" spans="1:8" x14ac:dyDescent="0.25">
      <c r="A2997" s="113">
        <v>45132</v>
      </c>
      <c r="B2997" s="21" t="s">
        <v>8559</v>
      </c>
      <c r="C2997" s="13" t="s">
        <v>168</v>
      </c>
      <c r="D2997" s="766" t="s">
        <v>10621</v>
      </c>
      <c r="E2997" s="22">
        <v>83200</v>
      </c>
      <c r="F2997" s="19"/>
      <c r="G2997" s="14">
        <f t="shared" si="60"/>
        <v>83200</v>
      </c>
      <c r="H2997" s="13"/>
    </row>
    <row r="2998" spans="1:8" x14ac:dyDescent="0.25">
      <c r="A2998" s="113">
        <v>45133</v>
      </c>
      <c r="B2998" s="21" t="s">
        <v>9356</v>
      </c>
      <c r="C2998" s="13" t="s">
        <v>7467</v>
      </c>
      <c r="D2998" s="766" t="s">
        <v>10623</v>
      </c>
      <c r="E2998" s="22">
        <v>136390</v>
      </c>
      <c r="F2998" s="19"/>
      <c r="G2998" s="14">
        <f t="shared" si="60"/>
        <v>136390</v>
      </c>
      <c r="H2998" s="13"/>
    </row>
    <row r="2999" spans="1:8" x14ac:dyDescent="0.25">
      <c r="A2999" s="113">
        <v>45133</v>
      </c>
      <c r="B2999" s="21" t="s">
        <v>9986</v>
      </c>
      <c r="C2999" s="13" t="s">
        <v>7467</v>
      </c>
      <c r="D2999" s="766" t="s">
        <v>10624</v>
      </c>
      <c r="E2999" s="22">
        <v>10125</v>
      </c>
      <c r="F2999" s="19"/>
      <c r="G2999" s="14">
        <f t="shared" si="60"/>
        <v>10125</v>
      </c>
      <c r="H2999" s="13"/>
    </row>
    <row r="3000" spans="1:8" x14ac:dyDescent="0.25">
      <c r="A3000" s="113">
        <v>45133</v>
      </c>
      <c r="B3000" s="21" t="s">
        <v>9507</v>
      </c>
      <c r="C3000" s="13" t="s">
        <v>8394</v>
      </c>
      <c r="D3000" s="766" t="s">
        <v>10625</v>
      </c>
      <c r="E3000" s="22">
        <v>28019</v>
      </c>
      <c r="F3000" s="19"/>
      <c r="G3000" s="14">
        <f t="shared" si="60"/>
        <v>28019</v>
      </c>
      <c r="H3000" s="13"/>
    </row>
    <row r="3001" spans="1:8" x14ac:dyDescent="0.25">
      <c r="A3001" s="113">
        <v>45133</v>
      </c>
      <c r="B3001" s="21" t="s">
        <v>9356</v>
      </c>
      <c r="C3001" s="13" t="s">
        <v>8394</v>
      </c>
      <c r="D3001" s="766" t="s">
        <v>10626</v>
      </c>
      <c r="E3001" s="22">
        <v>92172</v>
      </c>
      <c r="F3001" s="19"/>
      <c r="G3001" s="14">
        <f t="shared" si="60"/>
        <v>92172</v>
      </c>
      <c r="H3001" s="13"/>
    </row>
    <row r="3002" spans="1:8" x14ac:dyDescent="0.25">
      <c r="A3002" s="113">
        <v>45136</v>
      </c>
      <c r="B3002" s="21" t="s">
        <v>10232</v>
      </c>
      <c r="C3002" s="13" t="s">
        <v>8394</v>
      </c>
      <c r="D3002" s="766" t="s">
        <v>10627</v>
      </c>
      <c r="E3002" s="22">
        <v>149586</v>
      </c>
      <c r="F3002" s="19"/>
      <c r="G3002" s="14">
        <f t="shared" si="60"/>
        <v>149586</v>
      </c>
      <c r="H3002" s="13"/>
    </row>
    <row r="3003" spans="1:8" x14ac:dyDescent="0.25">
      <c r="A3003" s="113">
        <v>45138</v>
      </c>
      <c r="B3003" s="983" t="s">
        <v>10379</v>
      </c>
      <c r="C3003" s="13" t="s">
        <v>166</v>
      </c>
      <c r="D3003" s="766" t="s">
        <v>10804</v>
      </c>
      <c r="E3003" s="22">
        <v>13755</v>
      </c>
      <c r="F3003" s="19"/>
      <c r="G3003" s="14">
        <f t="shared" si="60"/>
        <v>13755</v>
      </c>
      <c r="H3003" s="13"/>
    </row>
    <row r="3004" spans="1:8" x14ac:dyDescent="0.25">
      <c r="A3004" s="113">
        <v>45138</v>
      </c>
      <c r="B3004" s="983" t="s">
        <v>9832</v>
      </c>
      <c r="C3004" s="13" t="s">
        <v>168</v>
      </c>
      <c r="D3004" s="766" t="s">
        <v>11804</v>
      </c>
      <c r="E3004" s="22">
        <v>1741376</v>
      </c>
      <c r="F3004" s="19"/>
      <c r="G3004" s="14">
        <f t="shared" si="60"/>
        <v>1741376</v>
      </c>
      <c r="H3004" s="13"/>
    </row>
    <row r="3005" spans="1:8" x14ac:dyDescent="0.25">
      <c r="A3005" s="113">
        <v>45139</v>
      </c>
      <c r="B3005" s="21" t="s">
        <v>10571</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10725</v>
      </c>
      <c r="E3007" s="22">
        <v>99200</v>
      </c>
      <c r="F3007" s="19"/>
      <c r="G3007" s="14">
        <f t="shared" si="60"/>
        <v>99200</v>
      </c>
      <c r="H3007" s="13"/>
    </row>
    <row r="3008" spans="1:8" x14ac:dyDescent="0.25">
      <c r="A3008" s="113">
        <v>45140</v>
      </c>
      <c r="B3008" s="21" t="s">
        <v>10471</v>
      </c>
      <c r="C3008" s="13" t="s">
        <v>164</v>
      </c>
      <c r="D3008" s="766" t="s">
        <v>10683</v>
      </c>
      <c r="E3008" s="22">
        <v>34252</v>
      </c>
      <c r="F3008" s="19"/>
      <c r="G3008" s="14">
        <f t="shared" si="60"/>
        <v>34252</v>
      </c>
      <c r="H3008" s="13"/>
    </row>
    <row r="3009" spans="1:8" x14ac:dyDescent="0.25">
      <c r="A3009" s="113">
        <v>45141</v>
      </c>
      <c r="B3009" s="21" t="s">
        <v>10571</v>
      </c>
      <c r="C3009" s="13" t="s">
        <v>7467</v>
      </c>
      <c r="D3009" s="766" t="s">
        <v>10685</v>
      </c>
      <c r="E3009" s="22">
        <v>752630</v>
      </c>
      <c r="F3009" s="19"/>
      <c r="G3009" s="14">
        <f t="shared" si="60"/>
        <v>752630</v>
      </c>
      <c r="H3009" s="13"/>
    </row>
    <row r="3010" spans="1:8" x14ac:dyDescent="0.25">
      <c r="A3010" s="113">
        <v>45141</v>
      </c>
      <c r="B3010" s="21" t="s">
        <v>10909</v>
      </c>
      <c r="C3010" s="13" t="s">
        <v>1803</v>
      </c>
      <c r="D3010" s="766" t="s">
        <v>9966</v>
      </c>
      <c r="E3010" s="22">
        <v>75050</v>
      </c>
      <c r="F3010" s="19"/>
      <c r="G3010" s="14">
        <f t="shared" si="60"/>
        <v>75050</v>
      </c>
      <c r="H3010" s="13"/>
    </row>
    <row r="3011" spans="1:8" x14ac:dyDescent="0.25">
      <c r="A3011" s="113">
        <v>45141</v>
      </c>
      <c r="B3011" s="21" t="s">
        <v>10232</v>
      </c>
      <c r="C3011" s="13" t="s">
        <v>8394</v>
      </c>
      <c r="D3011" s="766" t="s">
        <v>10687</v>
      </c>
      <c r="E3011" s="22">
        <v>447395</v>
      </c>
      <c r="F3011" s="19"/>
      <c r="G3011" s="14">
        <f t="shared" si="60"/>
        <v>447395</v>
      </c>
      <c r="H3011" s="13"/>
    </row>
    <row r="3012" spans="1:8" x14ac:dyDescent="0.25">
      <c r="A3012" s="113">
        <v>45141</v>
      </c>
      <c r="B3012" s="21" t="s">
        <v>10151</v>
      </c>
      <c r="C3012" s="13" t="s">
        <v>8394</v>
      </c>
      <c r="D3012" s="766" t="s">
        <v>10688</v>
      </c>
      <c r="E3012" s="22">
        <v>51609</v>
      </c>
      <c r="F3012" s="19"/>
      <c r="G3012" s="14">
        <f t="shared" si="60"/>
        <v>51609</v>
      </c>
      <c r="H3012" s="13"/>
    </row>
    <row r="3013" spans="1:8" x14ac:dyDescent="0.25">
      <c r="A3013" s="113">
        <v>45141</v>
      </c>
      <c r="B3013" s="21" t="s">
        <v>9356</v>
      </c>
      <c r="C3013" s="13" t="s">
        <v>8394</v>
      </c>
      <c r="D3013" s="766" t="s">
        <v>10689</v>
      </c>
      <c r="E3013" s="22">
        <v>24550</v>
      </c>
      <c r="F3013" s="19"/>
      <c r="G3013" s="14">
        <f t="shared" si="60"/>
        <v>24550</v>
      </c>
      <c r="H3013" s="13"/>
    </row>
    <row r="3014" spans="1:8" x14ac:dyDescent="0.25">
      <c r="A3014" s="113">
        <v>45141</v>
      </c>
      <c r="B3014" s="21" t="s">
        <v>10571</v>
      </c>
      <c r="C3014" s="13" t="s">
        <v>8394</v>
      </c>
      <c r="D3014" s="766" t="s">
        <v>10690</v>
      </c>
      <c r="E3014" s="22">
        <v>11574</v>
      </c>
      <c r="F3014" s="19"/>
      <c r="G3014" s="14">
        <f t="shared" si="60"/>
        <v>11574</v>
      </c>
      <c r="H3014" s="13"/>
    </row>
    <row r="3015" spans="1:8" x14ac:dyDescent="0.25">
      <c r="A3015" s="113">
        <v>45141</v>
      </c>
      <c r="B3015" s="983" t="s">
        <v>10379</v>
      </c>
      <c r="C3015" s="13" t="s">
        <v>8394</v>
      </c>
      <c r="D3015" s="766" t="s">
        <v>10691</v>
      </c>
      <c r="E3015" s="22">
        <v>118168</v>
      </c>
      <c r="F3015" s="19"/>
      <c r="G3015" s="14">
        <f t="shared" si="60"/>
        <v>118168</v>
      </c>
      <c r="H3015" s="13"/>
    </row>
    <row r="3016" spans="1:8" x14ac:dyDescent="0.25">
      <c r="A3016" s="113">
        <v>45142</v>
      </c>
      <c r="B3016" s="21" t="s">
        <v>10471</v>
      </c>
      <c r="C3016" s="13" t="s">
        <v>164</v>
      </c>
      <c r="D3016" s="766" t="s">
        <v>10684</v>
      </c>
      <c r="E3016" s="22">
        <v>14831</v>
      </c>
      <c r="F3016" s="19"/>
      <c r="G3016" s="14">
        <f t="shared" si="60"/>
        <v>14831</v>
      </c>
      <c r="H3016" s="13"/>
    </row>
    <row r="3017" spans="1:8" x14ac:dyDescent="0.25">
      <c r="A3017" s="113">
        <v>45142</v>
      </c>
      <c r="B3017" s="21" t="s">
        <v>9986</v>
      </c>
      <c r="C3017" s="13" t="s">
        <v>169</v>
      </c>
      <c r="D3017" s="766" t="s">
        <v>10808</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10686</v>
      </c>
      <c r="E3019" s="22">
        <v>153990</v>
      </c>
      <c r="F3019" s="19"/>
      <c r="G3019" s="14">
        <f t="shared" si="60"/>
        <v>153990</v>
      </c>
      <c r="H3019" s="13"/>
    </row>
    <row r="3020" spans="1:8" x14ac:dyDescent="0.25">
      <c r="A3020" s="113">
        <v>45143</v>
      </c>
      <c r="B3020" s="21" t="s">
        <v>10232</v>
      </c>
      <c r="C3020" s="13" t="s">
        <v>8394</v>
      </c>
      <c r="D3020" s="766" t="s">
        <v>10692</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10744</v>
      </c>
      <c r="E3022" s="22">
        <v>88971</v>
      </c>
      <c r="F3022" s="19"/>
      <c r="G3022" s="14">
        <f t="shared" si="60"/>
        <v>88971</v>
      </c>
      <c r="H3022" s="13"/>
    </row>
    <row r="3023" spans="1:8" x14ac:dyDescent="0.25">
      <c r="A3023" s="113">
        <v>45148</v>
      </c>
      <c r="B3023" s="21" t="s">
        <v>10151</v>
      </c>
      <c r="C3023" s="13" t="s">
        <v>8394</v>
      </c>
      <c r="D3023" s="766" t="s">
        <v>10832</v>
      </c>
      <c r="E3023" s="22">
        <v>49067</v>
      </c>
      <c r="F3023" s="19"/>
      <c r="G3023" s="14">
        <f t="shared" si="60"/>
        <v>49067</v>
      </c>
      <c r="H3023" s="13"/>
    </row>
    <row r="3024" spans="1:8" x14ac:dyDescent="0.25">
      <c r="A3024" s="113">
        <v>45149</v>
      </c>
      <c r="B3024" s="983" t="s">
        <v>10379</v>
      </c>
      <c r="C3024" s="13" t="s">
        <v>8394</v>
      </c>
      <c r="D3024" s="766" t="s">
        <v>10833</v>
      </c>
      <c r="E3024" s="22">
        <v>70850</v>
      </c>
      <c r="F3024" s="19"/>
      <c r="G3024" s="14">
        <f t="shared" si="60"/>
        <v>70850</v>
      </c>
      <c r="H3024" s="13"/>
    </row>
    <row r="3025" spans="1:8" x14ac:dyDescent="0.25">
      <c r="A3025" s="113">
        <v>45149</v>
      </c>
      <c r="B3025" s="21" t="s">
        <v>10151</v>
      </c>
      <c r="C3025" s="13" t="s">
        <v>166</v>
      </c>
      <c r="D3025" s="766" t="s">
        <v>10839</v>
      </c>
      <c r="E3025" s="22">
        <v>20300</v>
      </c>
      <c r="F3025" s="19"/>
      <c r="G3025" s="14">
        <f t="shared" si="60"/>
        <v>20300</v>
      </c>
      <c r="H3025" s="54"/>
    </row>
    <row r="3026" spans="1:8" x14ac:dyDescent="0.25">
      <c r="A3026" s="113">
        <v>45149</v>
      </c>
      <c r="B3026" s="21" t="s">
        <v>10232</v>
      </c>
      <c r="C3026" s="13" t="s">
        <v>7467</v>
      </c>
      <c r="D3026" s="766" t="s">
        <v>10844</v>
      </c>
      <c r="E3026" s="22">
        <v>67956</v>
      </c>
      <c r="F3026" s="19"/>
      <c r="G3026" s="14">
        <f t="shared" si="60"/>
        <v>67956</v>
      </c>
      <c r="H3026" s="54"/>
    </row>
    <row r="3027" spans="1:8" x14ac:dyDescent="0.25">
      <c r="A3027" s="113">
        <v>45150</v>
      </c>
      <c r="B3027" s="21" t="s">
        <v>10151</v>
      </c>
      <c r="C3027" s="13" t="s">
        <v>8394</v>
      </c>
      <c r="D3027" s="766" t="s">
        <v>10834</v>
      </c>
      <c r="E3027" s="22">
        <v>30498</v>
      </c>
      <c r="F3027" s="19"/>
      <c r="G3027" s="14">
        <f t="shared" si="60"/>
        <v>30498</v>
      </c>
      <c r="H3027" s="54"/>
    </row>
    <row r="3028" spans="1:8" x14ac:dyDescent="0.25">
      <c r="A3028" s="113">
        <v>45150</v>
      </c>
      <c r="B3028" s="21" t="s">
        <v>10151</v>
      </c>
      <c r="C3028" s="13" t="s">
        <v>164</v>
      </c>
      <c r="D3028" s="766" t="s">
        <v>11043</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169" t="s">
        <v>10752</v>
      </c>
    </row>
    <row r="3030" spans="1:8" x14ac:dyDescent="0.25">
      <c r="A3030" s="113">
        <v>45153</v>
      </c>
      <c r="B3030" s="21" t="s">
        <v>8876</v>
      </c>
      <c r="C3030" s="13" t="s">
        <v>7467</v>
      </c>
      <c r="D3030" s="766"/>
      <c r="E3030" s="22"/>
      <c r="F3030" s="19">
        <v>201658</v>
      </c>
      <c r="G3030" s="14">
        <f t="shared" si="60"/>
        <v>-201658</v>
      </c>
      <c r="H3030" s="1171"/>
    </row>
    <row r="3031" spans="1:8" x14ac:dyDescent="0.25">
      <c r="A3031" s="113">
        <v>45153</v>
      </c>
      <c r="B3031" s="21" t="s">
        <v>9661</v>
      </c>
      <c r="C3031" s="13" t="s">
        <v>7467</v>
      </c>
      <c r="D3031" s="766"/>
      <c r="E3031" s="22"/>
      <c r="F3031" s="19">
        <v>482460</v>
      </c>
      <c r="G3031" s="14">
        <f t="shared" si="60"/>
        <v>-482460</v>
      </c>
      <c r="H3031" s="1170"/>
    </row>
    <row r="3032" spans="1:8" ht="16.5" thickBot="1" x14ac:dyDescent="0.3">
      <c r="A3032" s="113">
        <v>45153</v>
      </c>
      <c r="B3032" s="21" t="s">
        <v>8657</v>
      </c>
      <c r="C3032" s="13" t="s">
        <v>5681</v>
      </c>
      <c r="D3032" s="766"/>
      <c r="E3032" s="22"/>
      <c r="F3032" s="110">
        <v>200000</v>
      </c>
      <c r="G3032" s="14">
        <f t="shared" si="60"/>
        <v>-200000</v>
      </c>
      <c r="H3032" s="13" t="s">
        <v>10753</v>
      </c>
    </row>
    <row r="3033" spans="1:8" x14ac:dyDescent="0.25">
      <c r="A3033" s="113">
        <v>45154</v>
      </c>
      <c r="B3033" s="21" t="s">
        <v>8868</v>
      </c>
      <c r="C3033" s="13" t="s">
        <v>8394</v>
      </c>
      <c r="D3033" s="766"/>
      <c r="E3033" s="783"/>
      <c r="F3033" s="785">
        <v>72078</v>
      </c>
      <c r="G3033" s="784">
        <f t="shared" si="60"/>
        <v>-72078</v>
      </c>
      <c r="H3033" s="1157" t="s">
        <v>10848</v>
      </c>
    </row>
    <row r="3034" spans="1:8" x14ac:dyDescent="0.25">
      <c r="A3034" s="113">
        <v>45154</v>
      </c>
      <c r="B3034" s="21" t="s">
        <v>9356</v>
      </c>
      <c r="C3034" s="13" t="s">
        <v>8394</v>
      </c>
      <c r="D3034" s="766"/>
      <c r="E3034" s="783"/>
      <c r="F3034" s="142">
        <v>150000</v>
      </c>
      <c r="G3034" s="784">
        <f t="shared" ref="G3034:G3171" si="62">E3034-F3034</f>
        <v>-150000</v>
      </c>
      <c r="H3034" s="1158"/>
    </row>
    <row r="3035" spans="1:8" x14ac:dyDescent="0.25">
      <c r="A3035" s="113">
        <v>45154</v>
      </c>
      <c r="B3035" s="21" t="s">
        <v>9769</v>
      </c>
      <c r="C3035" s="13" t="s">
        <v>8394</v>
      </c>
      <c r="D3035" s="766"/>
      <c r="E3035" s="783"/>
      <c r="F3035" s="142">
        <v>372320</v>
      </c>
      <c r="G3035" s="784">
        <f t="shared" si="62"/>
        <v>-372320</v>
      </c>
      <c r="H3035" s="1158"/>
    </row>
    <row r="3036" spans="1:8" x14ac:dyDescent="0.25">
      <c r="A3036" s="113">
        <v>45154</v>
      </c>
      <c r="B3036" s="21" t="s">
        <v>10151</v>
      </c>
      <c r="C3036" s="13" t="s">
        <v>8394</v>
      </c>
      <c r="D3036" s="766"/>
      <c r="E3036" s="783"/>
      <c r="F3036" s="142">
        <v>300000</v>
      </c>
      <c r="G3036" s="784">
        <f t="shared" si="62"/>
        <v>-300000</v>
      </c>
      <c r="H3036" s="1158"/>
    </row>
    <row r="3037" spans="1:8" x14ac:dyDescent="0.25">
      <c r="A3037" s="113">
        <v>45154</v>
      </c>
      <c r="B3037" s="983" t="s">
        <v>10379</v>
      </c>
      <c r="C3037" s="13" t="s">
        <v>8394</v>
      </c>
      <c r="D3037" s="766"/>
      <c r="E3037" s="783"/>
      <c r="F3037" s="142">
        <v>100000</v>
      </c>
      <c r="G3037" s="784">
        <f t="shared" si="62"/>
        <v>-100000</v>
      </c>
      <c r="H3037" s="1158"/>
    </row>
    <row r="3038" spans="1:8" x14ac:dyDescent="0.25">
      <c r="A3038" s="266">
        <v>45154</v>
      </c>
      <c r="B3038" s="978" t="s">
        <v>10232</v>
      </c>
      <c r="C3038" s="54" t="s">
        <v>8394</v>
      </c>
      <c r="D3038" s="777"/>
      <c r="E3038" s="955"/>
      <c r="F3038" s="147">
        <v>5602</v>
      </c>
      <c r="G3038" s="979">
        <f t="shared" si="62"/>
        <v>-5602</v>
      </c>
      <c r="H3038" s="1159"/>
    </row>
    <row r="3039" spans="1:8" ht="23.25" x14ac:dyDescent="0.25">
      <c r="A3039" s="113">
        <v>45154</v>
      </c>
      <c r="B3039" s="21" t="s">
        <v>10296</v>
      </c>
      <c r="C3039" s="13" t="s">
        <v>169</v>
      </c>
      <c r="D3039" s="766" t="s">
        <v>10809</v>
      </c>
      <c r="E3039" s="22">
        <v>117640</v>
      </c>
      <c r="F3039" s="19"/>
      <c r="G3039" s="14">
        <f t="shared" ref="G3039:G3040" si="63">E3039-F3039</f>
        <v>117640</v>
      </c>
      <c r="H3039" s="304"/>
    </row>
    <row r="3040" spans="1:8" ht="23.25" x14ac:dyDescent="0.25">
      <c r="A3040" s="113">
        <v>45154</v>
      </c>
      <c r="B3040" s="21" t="s">
        <v>10296</v>
      </c>
      <c r="C3040" s="13" t="s">
        <v>169</v>
      </c>
      <c r="D3040" s="766" t="s">
        <v>10810</v>
      </c>
      <c r="E3040" s="22">
        <v>12252</v>
      </c>
      <c r="F3040" s="19"/>
      <c r="G3040" s="14">
        <f t="shared" si="63"/>
        <v>12252</v>
      </c>
      <c r="H3040" s="304"/>
    </row>
    <row r="3041" spans="1:8" ht="23.25" x14ac:dyDescent="0.25">
      <c r="A3041" s="113">
        <v>45154</v>
      </c>
      <c r="B3041" s="21" t="s">
        <v>10471</v>
      </c>
      <c r="C3041" s="13" t="s">
        <v>166</v>
      </c>
      <c r="D3041" s="766" t="s">
        <v>10805</v>
      </c>
      <c r="E3041" s="22">
        <v>7000</v>
      </c>
      <c r="F3041" s="19"/>
      <c r="G3041" s="14">
        <f t="shared" si="62"/>
        <v>7000</v>
      </c>
      <c r="H3041" s="304"/>
    </row>
    <row r="3042" spans="1:8" ht="23.25" x14ac:dyDescent="0.25">
      <c r="A3042" s="113">
        <v>45154</v>
      </c>
      <c r="B3042" s="21" t="s">
        <v>10296</v>
      </c>
      <c r="C3042" s="13" t="s">
        <v>164</v>
      </c>
      <c r="D3042" s="766" t="s">
        <v>10840</v>
      </c>
      <c r="E3042" s="22">
        <v>6055</v>
      </c>
      <c r="F3042" s="19"/>
      <c r="G3042" s="14">
        <f t="shared" si="62"/>
        <v>6055</v>
      </c>
      <c r="H3042" s="980"/>
    </row>
    <row r="3043" spans="1:8" ht="23.25" x14ac:dyDescent="0.25">
      <c r="A3043" s="113">
        <v>45154</v>
      </c>
      <c r="B3043" s="21" t="s">
        <v>9967</v>
      </c>
      <c r="C3043" s="13" t="s">
        <v>164</v>
      </c>
      <c r="D3043" s="766" t="s">
        <v>10841</v>
      </c>
      <c r="E3043" s="22">
        <v>1260</v>
      </c>
      <c r="F3043" s="19"/>
      <c r="G3043" s="14">
        <f t="shared" si="62"/>
        <v>1260</v>
      </c>
      <c r="H3043" s="980"/>
    </row>
    <row r="3044" spans="1:8" ht="15.75" customHeight="1" x14ac:dyDescent="0.25">
      <c r="A3044" s="113">
        <v>45156</v>
      </c>
      <c r="B3044" s="21" t="s">
        <v>10151</v>
      </c>
      <c r="C3044" s="13" t="s">
        <v>166</v>
      </c>
      <c r="D3044" s="1185" t="s">
        <v>10806</v>
      </c>
      <c r="E3044" s="22">
        <v>20300</v>
      </c>
      <c r="F3044" s="19"/>
      <c r="G3044" s="14">
        <f t="shared" si="62"/>
        <v>20300</v>
      </c>
      <c r="H3044" s="1186" t="s">
        <v>9326</v>
      </c>
    </row>
    <row r="3045" spans="1:8" ht="15.75" customHeight="1" x14ac:dyDescent="0.25">
      <c r="A3045" s="113">
        <v>45156</v>
      </c>
      <c r="B3045" s="983" t="s">
        <v>10379</v>
      </c>
      <c r="C3045" s="13" t="s">
        <v>166</v>
      </c>
      <c r="D3045" s="1185"/>
      <c r="E3045" s="22">
        <v>45000</v>
      </c>
      <c r="F3045" s="19"/>
      <c r="G3045" s="14">
        <f t="shared" si="62"/>
        <v>45000</v>
      </c>
      <c r="H3045" s="1187"/>
    </row>
    <row r="3046" spans="1:8" x14ac:dyDescent="0.25">
      <c r="A3046" s="113">
        <v>45156</v>
      </c>
      <c r="B3046" s="21" t="s">
        <v>8657</v>
      </c>
      <c r="C3046" s="13" t="s">
        <v>166</v>
      </c>
      <c r="D3046" s="766"/>
      <c r="E3046" s="22"/>
      <c r="F3046" s="19">
        <v>64845</v>
      </c>
      <c r="G3046" s="14">
        <f t="shared" si="62"/>
        <v>-64845</v>
      </c>
      <c r="H3046" s="1191" t="s">
        <v>10843</v>
      </c>
    </row>
    <row r="3047" spans="1:8" x14ac:dyDescent="0.25">
      <c r="A3047" s="113">
        <v>45156</v>
      </c>
      <c r="B3047" s="21" t="s">
        <v>8868</v>
      </c>
      <c r="C3047" s="13" t="s">
        <v>166</v>
      </c>
      <c r="D3047" s="766"/>
      <c r="E3047" s="22"/>
      <c r="F3047" s="19">
        <v>22500</v>
      </c>
      <c r="G3047" s="14">
        <f t="shared" si="62"/>
        <v>-22500</v>
      </c>
      <c r="H3047" s="1172"/>
    </row>
    <row r="3048" spans="1:8" x14ac:dyDescent="0.25">
      <c r="A3048" s="113">
        <v>45156</v>
      </c>
      <c r="B3048" s="21" t="s">
        <v>10151</v>
      </c>
      <c r="C3048" s="13" t="s">
        <v>166</v>
      </c>
      <c r="D3048" s="766"/>
      <c r="E3048" s="22"/>
      <c r="F3048" s="19">
        <v>19260</v>
      </c>
      <c r="G3048" s="14">
        <f t="shared" si="62"/>
        <v>-19260</v>
      </c>
      <c r="H3048" s="1172"/>
    </row>
    <row r="3049" spans="1:8" x14ac:dyDescent="0.25">
      <c r="A3049" s="113">
        <v>45156</v>
      </c>
      <c r="B3049" s="21" t="s">
        <v>10471</v>
      </c>
      <c r="C3049" s="13" t="s">
        <v>166</v>
      </c>
      <c r="D3049" s="766"/>
      <c r="E3049" s="22"/>
      <c r="F3049" s="19">
        <v>34640</v>
      </c>
      <c r="G3049" s="14">
        <f t="shared" si="62"/>
        <v>-34640</v>
      </c>
      <c r="H3049" s="1172"/>
    </row>
    <row r="3050" spans="1:8" x14ac:dyDescent="0.25">
      <c r="A3050" s="113">
        <v>45156</v>
      </c>
      <c r="B3050" s="983" t="s">
        <v>10379</v>
      </c>
      <c r="C3050" s="13" t="s">
        <v>166</v>
      </c>
      <c r="D3050" s="766"/>
      <c r="E3050" s="22"/>
      <c r="F3050" s="19">
        <v>58755</v>
      </c>
      <c r="G3050" s="14">
        <f t="shared" si="62"/>
        <v>-58755</v>
      </c>
      <c r="H3050" s="1173"/>
    </row>
    <row r="3051" spans="1:8" x14ac:dyDescent="0.25">
      <c r="A3051" s="113">
        <v>45156</v>
      </c>
      <c r="B3051" s="21" t="s">
        <v>9967</v>
      </c>
      <c r="C3051" s="13" t="s">
        <v>168</v>
      </c>
      <c r="D3051" s="766" t="s">
        <v>10851</v>
      </c>
      <c r="E3051" s="22">
        <v>16864</v>
      </c>
      <c r="F3051" s="19"/>
      <c r="G3051" s="14">
        <f t="shared" si="62"/>
        <v>16864</v>
      </c>
      <c r="H3051" s="981"/>
    </row>
    <row r="3052" spans="1:8" x14ac:dyDescent="0.25">
      <c r="A3052" s="113">
        <v>45156</v>
      </c>
      <c r="B3052" s="21" t="s">
        <v>7807</v>
      </c>
      <c r="C3052" s="13" t="s">
        <v>168</v>
      </c>
      <c r="D3052" s="766" t="s">
        <v>10850</v>
      </c>
      <c r="E3052" s="22">
        <v>10980</v>
      </c>
      <c r="F3052" s="19"/>
      <c r="G3052" s="14">
        <f t="shared" si="62"/>
        <v>10980</v>
      </c>
      <c r="H3052" s="981"/>
    </row>
    <row r="3053" spans="1:8" x14ac:dyDescent="0.25">
      <c r="A3053" s="113">
        <v>45157</v>
      </c>
      <c r="B3053" s="21" t="s">
        <v>9409</v>
      </c>
      <c r="C3053" s="13" t="s">
        <v>164</v>
      </c>
      <c r="D3053" s="766" t="s">
        <v>10842</v>
      </c>
      <c r="E3053" s="22">
        <v>4370</v>
      </c>
      <c r="F3053" s="19"/>
      <c r="G3053" s="14">
        <f t="shared" si="62"/>
        <v>4370</v>
      </c>
      <c r="H3053" s="982"/>
    </row>
    <row r="3054" spans="1:8" x14ac:dyDescent="0.25">
      <c r="A3054" s="113">
        <v>45159</v>
      </c>
      <c r="B3054" s="21" t="s">
        <v>10151</v>
      </c>
      <c r="C3054" s="13" t="s">
        <v>8394</v>
      </c>
      <c r="D3054" s="766" t="s">
        <v>10835</v>
      </c>
      <c r="E3054" s="22">
        <v>25073</v>
      </c>
      <c r="F3054" s="19"/>
      <c r="G3054" s="14">
        <f t="shared" si="62"/>
        <v>25073</v>
      </c>
      <c r="H3054" s="13"/>
    </row>
    <row r="3055" spans="1:8" x14ac:dyDescent="0.25">
      <c r="A3055" s="113">
        <v>45159</v>
      </c>
      <c r="B3055" s="983" t="s">
        <v>10379</v>
      </c>
      <c r="C3055" s="13" t="s">
        <v>8394</v>
      </c>
      <c r="D3055" s="766" t="s">
        <v>10836</v>
      </c>
      <c r="E3055" s="22">
        <v>246912</v>
      </c>
      <c r="F3055" s="19"/>
      <c r="G3055" s="14">
        <f t="shared" si="62"/>
        <v>246912</v>
      </c>
      <c r="H3055" s="13"/>
    </row>
    <row r="3056" spans="1:8" x14ac:dyDescent="0.25">
      <c r="A3056" s="113">
        <v>45159</v>
      </c>
      <c r="B3056" s="21" t="s">
        <v>10296</v>
      </c>
      <c r="C3056" s="13" t="s">
        <v>8394</v>
      </c>
      <c r="D3056" s="766" t="s">
        <v>10837</v>
      </c>
      <c r="E3056" s="22">
        <v>37586</v>
      </c>
      <c r="F3056" s="19"/>
      <c r="G3056" s="14">
        <f t="shared" si="62"/>
        <v>37586</v>
      </c>
      <c r="H3056" s="13"/>
    </row>
    <row r="3057" spans="1:8" x14ac:dyDescent="0.25">
      <c r="A3057" s="113">
        <v>45159</v>
      </c>
      <c r="B3057" s="21" t="s">
        <v>10232</v>
      </c>
      <c r="C3057" s="54" t="s">
        <v>8394</v>
      </c>
      <c r="D3057" s="766" t="s">
        <v>10838</v>
      </c>
      <c r="E3057" s="22">
        <v>197733</v>
      </c>
      <c r="F3057" s="110"/>
      <c r="G3057" s="14">
        <f t="shared" si="62"/>
        <v>197733</v>
      </c>
      <c r="H3057" s="13"/>
    </row>
    <row r="3058" spans="1:8" x14ac:dyDescent="0.25">
      <c r="A3058" s="113">
        <v>45159</v>
      </c>
      <c r="B3058" s="983" t="s">
        <v>10379</v>
      </c>
      <c r="C3058" s="13" t="s">
        <v>166</v>
      </c>
      <c r="D3058" s="984" t="s">
        <v>10937</v>
      </c>
      <c r="E3058" s="783">
        <v>28250</v>
      </c>
      <c r="F3058" s="214"/>
      <c r="G3058" s="784">
        <f t="shared" si="62"/>
        <v>28250</v>
      </c>
      <c r="H3058" s="54"/>
    </row>
    <row r="3059" spans="1:8" x14ac:dyDescent="0.25">
      <c r="A3059" s="113">
        <v>45160</v>
      </c>
      <c r="B3059" s="983" t="s">
        <v>10379</v>
      </c>
      <c r="C3059" s="7" t="s">
        <v>164</v>
      </c>
      <c r="D3059" s="984" t="s">
        <v>11044</v>
      </c>
      <c r="E3059" s="783">
        <v>7210</v>
      </c>
      <c r="F3059" s="214"/>
      <c r="G3059" s="784">
        <f t="shared" si="62"/>
        <v>7210</v>
      </c>
      <c r="H3059" s="54"/>
    </row>
    <row r="3060" spans="1:8" x14ac:dyDescent="0.25">
      <c r="A3060" s="113">
        <v>45161</v>
      </c>
      <c r="B3060" s="983" t="s">
        <v>10576</v>
      </c>
      <c r="C3060" s="7" t="s">
        <v>180</v>
      </c>
      <c r="D3060" s="984" t="s">
        <v>10927</v>
      </c>
      <c r="E3060" s="783">
        <v>268800</v>
      </c>
      <c r="F3060" s="214"/>
      <c r="G3060" s="784">
        <f t="shared" si="62"/>
        <v>268800</v>
      </c>
      <c r="H3060" s="54"/>
    </row>
    <row r="3061" spans="1:8" x14ac:dyDescent="0.25">
      <c r="A3061" s="113">
        <v>45161</v>
      </c>
      <c r="B3061" s="983" t="s">
        <v>10576</v>
      </c>
      <c r="C3061" s="7" t="s">
        <v>180</v>
      </c>
      <c r="D3061" s="984" t="s">
        <v>10928</v>
      </c>
      <c r="E3061" s="783">
        <v>1415820</v>
      </c>
      <c r="F3061" s="214"/>
      <c r="G3061" s="784">
        <f t="shared" si="62"/>
        <v>1415820</v>
      </c>
      <c r="H3061" s="54"/>
    </row>
    <row r="3062" spans="1:8" x14ac:dyDescent="0.25">
      <c r="A3062" s="113">
        <v>45161</v>
      </c>
      <c r="B3062" s="983" t="s">
        <v>10576</v>
      </c>
      <c r="C3062" s="7" t="s">
        <v>168</v>
      </c>
      <c r="D3062" s="984" t="s">
        <v>10929</v>
      </c>
      <c r="E3062" s="783">
        <v>104470</v>
      </c>
      <c r="F3062" s="214"/>
      <c r="G3062" s="784">
        <f t="shared" si="62"/>
        <v>104470</v>
      </c>
      <c r="H3062" s="54"/>
    </row>
    <row r="3063" spans="1:8" x14ac:dyDescent="0.25">
      <c r="A3063" s="113">
        <v>45161</v>
      </c>
      <c r="B3063" s="983" t="s">
        <v>10379</v>
      </c>
      <c r="C3063" s="7" t="s">
        <v>168</v>
      </c>
      <c r="D3063" s="984" t="s">
        <v>10930</v>
      </c>
      <c r="E3063" s="783">
        <v>14520</v>
      </c>
      <c r="F3063" s="214"/>
      <c r="G3063" s="784">
        <f t="shared" si="62"/>
        <v>14520</v>
      </c>
      <c r="H3063" s="54"/>
    </row>
    <row r="3064" spans="1:8" ht="16.5" thickBot="1" x14ac:dyDescent="0.3">
      <c r="A3064" s="113">
        <v>45161</v>
      </c>
      <c r="B3064" s="983" t="s">
        <v>10571</v>
      </c>
      <c r="C3064" s="7" t="s">
        <v>168</v>
      </c>
      <c r="D3064" s="984" t="s">
        <v>10931</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157" t="s">
        <v>10848</v>
      </c>
    </row>
    <row r="3066" spans="1:8" x14ac:dyDescent="0.25">
      <c r="A3066" s="113">
        <v>45161</v>
      </c>
      <c r="B3066" s="983" t="s">
        <v>10296</v>
      </c>
      <c r="C3066" s="140" t="s">
        <v>8394</v>
      </c>
      <c r="D3066" s="984"/>
      <c r="E3066" s="783"/>
      <c r="F3066" s="142">
        <v>112135</v>
      </c>
      <c r="G3066" s="784">
        <f t="shared" si="62"/>
        <v>-112135</v>
      </c>
      <c r="H3066" s="1158"/>
    </row>
    <row r="3067" spans="1:8" x14ac:dyDescent="0.25">
      <c r="A3067" s="113">
        <v>45161</v>
      </c>
      <c r="B3067" s="21" t="s">
        <v>9356</v>
      </c>
      <c r="C3067" s="140" t="s">
        <v>8394</v>
      </c>
      <c r="D3067" s="984"/>
      <c r="E3067" s="783"/>
      <c r="F3067" s="142">
        <v>22065</v>
      </c>
      <c r="G3067" s="784">
        <f t="shared" si="62"/>
        <v>-22065</v>
      </c>
      <c r="H3067" s="1158"/>
    </row>
    <row r="3068" spans="1:8" x14ac:dyDescent="0.25">
      <c r="A3068" s="113">
        <v>45161</v>
      </c>
      <c r="B3068" s="983" t="s">
        <v>10151</v>
      </c>
      <c r="C3068" s="140" t="s">
        <v>8394</v>
      </c>
      <c r="D3068" s="984"/>
      <c r="E3068" s="783"/>
      <c r="F3068" s="142">
        <v>300000</v>
      </c>
      <c r="G3068" s="784">
        <f t="shared" si="62"/>
        <v>-300000</v>
      </c>
      <c r="H3068" s="1158"/>
    </row>
    <row r="3069" spans="1:8" x14ac:dyDescent="0.25">
      <c r="A3069" s="113">
        <v>45161</v>
      </c>
      <c r="B3069" s="983" t="s">
        <v>10379</v>
      </c>
      <c r="C3069" s="140" t="s">
        <v>8394</v>
      </c>
      <c r="D3069" s="984"/>
      <c r="E3069" s="783"/>
      <c r="F3069" s="142">
        <v>200000</v>
      </c>
      <c r="G3069" s="784">
        <f t="shared" si="62"/>
        <v>-200000</v>
      </c>
      <c r="H3069" s="1158"/>
    </row>
    <row r="3070" spans="1:8" ht="16.5" thickBot="1" x14ac:dyDescent="0.3">
      <c r="A3070" s="113">
        <v>45161</v>
      </c>
      <c r="B3070" s="983" t="s">
        <v>10232</v>
      </c>
      <c r="C3070" s="986" t="s">
        <v>8394</v>
      </c>
      <c r="D3070" s="984"/>
      <c r="E3070" s="783"/>
      <c r="F3070" s="786">
        <v>337781</v>
      </c>
      <c r="G3070" s="784">
        <f t="shared" si="62"/>
        <v>-337781</v>
      </c>
      <c r="H3070" s="1159"/>
    </row>
    <row r="3071" spans="1:8" ht="17.25" customHeight="1" x14ac:dyDescent="0.25">
      <c r="A3071" s="113">
        <v>45161</v>
      </c>
      <c r="B3071" s="983" t="s">
        <v>10571</v>
      </c>
      <c r="C3071" s="7" t="s">
        <v>7467</v>
      </c>
      <c r="D3071" s="984" t="s">
        <v>10943</v>
      </c>
      <c r="E3071" s="783">
        <v>334758</v>
      </c>
      <c r="F3071" s="214"/>
      <c r="G3071" s="784">
        <f t="shared" si="62"/>
        <v>334758</v>
      </c>
      <c r="H3071" s="304"/>
    </row>
    <row r="3072" spans="1:8" ht="17.25" customHeight="1" x14ac:dyDescent="0.25">
      <c r="A3072" s="113">
        <v>45162</v>
      </c>
      <c r="B3072" s="983" t="s">
        <v>10296</v>
      </c>
      <c r="C3072" s="7" t="s">
        <v>7467</v>
      </c>
      <c r="D3072" s="984" t="s">
        <v>10944</v>
      </c>
      <c r="E3072" s="783">
        <v>82636</v>
      </c>
      <c r="F3072" s="214"/>
      <c r="G3072" s="784">
        <f t="shared" si="62"/>
        <v>82636</v>
      </c>
      <c r="H3072" s="304"/>
    </row>
    <row r="3073" spans="1:8" ht="17.25" customHeight="1" x14ac:dyDescent="0.25">
      <c r="A3073" s="113">
        <v>45162</v>
      </c>
      <c r="B3073" s="983" t="s">
        <v>10379</v>
      </c>
      <c r="C3073" s="13" t="s">
        <v>166</v>
      </c>
      <c r="D3073" s="984" t="s">
        <v>11198</v>
      </c>
      <c r="E3073" s="783">
        <v>3350</v>
      </c>
      <c r="F3073" s="214"/>
      <c r="G3073" s="784">
        <f t="shared" si="62"/>
        <v>3350</v>
      </c>
      <c r="H3073" s="304"/>
    </row>
    <row r="3074" spans="1:8" ht="17.25" customHeight="1" x14ac:dyDescent="0.25">
      <c r="A3074" s="113">
        <v>45162</v>
      </c>
      <c r="B3074" s="983" t="s">
        <v>10571</v>
      </c>
      <c r="C3074" s="13" t="s">
        <v>166</v>
      </c>
      <c r="D3074" s="984" t="s">
        <v>11790</v>
      </c>
      <c r="E3074" s="783">
        <v>45000</v>
      </c>
      <c r="F3074" s="214"/>
      <c r="G3074" s="784">
        <f t="shared" si="62"/>
        <v>45000</v>
      </c>
      <c r="H3074" s="304"/>
    </row>
    <row r="3075" spans="1:8" ht="17.25" customHeight="1" x14ac:dyDescent="0.25">
      <c r="A3075" s="113">
        <v>45163</v>
      </c>
      <c r="B3075" s="983" t="s">
        <v>10379</v>
      </c>
      <c r="C3075" s="7" t="s">
        <v>164</v>
      </c>
      <c r="D3075" s="984" t="s">
        <v>11045</v>
      </c>
      <c r="E3075" s="783">
        <v>7714</v>
      </c>
      <c r="F3075" s="214"/>
      <c r="G3075" s="784">
        <f t="shared" si="62"/>
        <v>7714</v>
      </c>
      <c r="H3075" s="304"/>
    </row>
    <row r="3076" spans="1:8" x14ac:dyDescent="0.25">
      <c r="A3076" s="113">
        <v>45163</v>
      </c>
      <c r="B3076" s="21" t="s">
        <v>10471</v>
      </c>
      <c r="C3076" s="13" t="s">
        <v>166</v>
      </c>
      <c r="D3076" s="766" t="s">
        <v>10852</v>
      </c>
      <c r="E3076" s="22">
        <v>12500</v>
      </c>
      <c r="F3076" s="111"/>
      <c r="G3076" s="784">
        <f t="shared" si="62"/>
        <v>12500</v>
      </c>
      <c r="H3076" s="13"/>
    </row>
    <row r="3077" spans="1:8" x14ac:dyDescent="0.25">
      <c r="A3077" s="113">
        <v>45163</v>
      </c>
      <c r="B3077" s="21" t="s">
        <v>10571</v>
      </c>
      <c r="C3077" s="55" t="s">
        <v>168</v>
      </c>
      <c r="D3077" s="766" t="s">
        <v>10932</v>
      </c>
      <c r="E3077" s="783">
        <v>13500</v>
      </c>
      <c r="F3077" s="214"/>
      <c r="G3077" s="784">
        <f t="shared" si="62"/>
        <v>13500</v>
      </c>
      <c r="H3077" s="54"/>
    </row>
    <row r="3078" spans="1:8" ht="16.5" thickBot="1" x14ac:dyDescent="0.3">
      <c r="A3078" s="113">
        <v>45163</v>
      </c>
      <c r="B3078" s="21" t="s">
        <v>9356</v>
      </c>
      <c r="C3078" s="55" t="s">
        <v>2196</v>
      </c>
      <c r="D3078" s="766" t="s">
        <v>10941</v>
      </c>
      <c r="E3078" s="783">
        <v>105000</v>
      </c>
      <c r="F3078" s="214"/>
      <c r="G3078" s="784">
        <f t="shared" si="62"/>
        <v>105000</v>
      </c>
      <c r="H3078" s="54" t="s">
        <v>10942</v>
      </c>
    </row>
    <row r="3079" spans="1:8" x14ac:dyDescent="0.25">
      <c r="A3079" s="113">
        <v>45164</v>
      </c>
      <c r="B3079" s="21" t="s">
        <v>9356</v>
      </c>
      <c r="C3079" s="13" t="s">
        <v>169</v>
      </c>
      <c r="D3079" s="766"/>
      <c r="E3079" s="783"/>
      <c r="F3079" s="785">
        <v>200204</v>
      </c>
      <c r="G3079" s="784">
        <f t="shared" si="62"/>
        <v>-200204</v>
      </c>
      <c r="H3079" s="1188" t="s">
        <v>10856</v>
      </c>
    </row>
    <row r="3080" spans="1:8" x14ac:dyDescent="0.25">
      <c r="A3080" s="113">
        <v>45164</v>
      </c>
      <c r="B3080" s="21" t="s">
        <v>9967</v>
      </c>
      <c r="C3080" s="13" t="s">
        <v>169</v>
      </c>
      <c r="D3080" s="766"/>
      <c r="E3080" s="783"/>
      <c r="F3080" s="142">
        <v>23382</v>
      </c>
      <c r="G3080" s="784">
        <f t="shared" si="62"/>
        <v>-23382</v>
      </c>
      <c r="H3080" s="1189"/>
    </row>
    <row r="3081" spans="1:8" x14ac:dyDescent="0.25">
      <c r="A3081" s="113">
        <v>45164</v>
      </c>
      <c r="B3081" s="21" t="s">
        <v>9986</v>
      </c>
      <c r="C3081" s="13" t="s">
        <v>169</v>
      </c>
      <c r="D3081" s="766"/>
      <c r="E3081" s="783"/>
      <c r="F3081" s="142">
        <v>37222</v>
      </c>
      <c r="G3081" s="784">
        <f t="shared" si="62"/>
        <v>-37222</v>
      </c>
      <c r="H3081" s="1189"/>
    </row>
    <row r="3082" spans="1:8" x14ac:dyDescent="0.25">
      <c r="A3082" s="113">
        <v>45164</v>
      </c>
      <c r="B3082" s="21" t="s">
        <v>10296</v>
      </c>
      <c r="C3082" s="13" t="s">
        <v>169</v>
      </c>
      <c r="D3082" s="766"/>
      <c r="E3082" s="783"/>
      <c r="F3082" s="142">
        <v>129892</v>
      </c>
      <c r="G3082" s="784">
        <f t="shared" si="62"/>
        <v>-129892</v>
      </c>
      <c r="H3082" s="1189"/>
    </row>
    <row r="3083" spans="1:8" ht="16.5" thickBot="1" x14ac:dyDescent="0.3">
      <c r="A3083" s="113">
        <v>45164</v>
      </c>
      <c r="B3083" s="21" t="s">
        <v>10571</v>
      </c>
      <c r="C3083" s="13" t="s">
        <v>169</v>
      </c>
      <c r="D3083" s="766"/>
      <c r="E3083" s="783"/>
      <c r="F3083" s="786">
        <v>7300</v>
      </c>
      <c r="G3083" s="784">
        <f t="shared" si="62"/>
        <v>-7300</v>
      </c>
      <c r="H3083" s="1190"/>
    </row>
    <row r="3084" spans="1:8" ht="16.5" thickBot="1" x14ac:dyDescent="0.3">
      <c r="A3084" s="113">
        <v>45164</v>
      </c>
      <c r="B3084" s="21" t="s">
        <v>10571</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165" t="s">
        <v>10876</v>
      </c>
    </row>
    <row r="3086" spans="1:8" x14ac:dyDescent="0.25">
      <c r="A3086" s="113">
        <v>45164</v>
      </c>
      <c r="B3086" s="21" t="s">
        <v>10296</v>
      </c>
      <c r="C3086" s="13" t="s">
        <v>1803</v>
      </c>
      <c r="D3086" s="766"/>
      <c r="E3086" s="783"/>
      <c r="F3086" s="142">
        <v>4870</v>
      </c>
      <c r="G3086" s="784">
        <f t="shared" si="62"/>
        <v>-4870</v>
      </c>
      <c r="H3086" s="1166"/>
    </row>
    <row r="3087" spans="1:8" ht="16.5" thickBot="1" x14ac:dyDescent="0.3">
      <c r="A3087" s="113">
        <v>45164</v>
      </c>
      <c r="B3087" s="21" t="s">
        <v>10909</v>
      </c>
      <c r="C3087" s="13" t="s">
        <v>1803</v>
      </c>
      <c r="D3087" s="766"/>
      <c r="E3087" s="955"/>
      <c r="F3087" s="786">
        <v>75050</v>
      </c>
      <c r="G3087" s="979">
        <f t="shared" si="62"/>
        <v>-75050</v>
      </c>
      <c r="H3087" s="1167"/>
    </row>
    <row r="3088" spans="1:8" ht="21" x14ac:dyDescent="0.25">
      <c r="A3088" s="113">
        <v>45164</v>
      </c>
      <c r="B3088" s="21" t="s">
        <v>10571</v>
      </c>
      <c r="C3088" s="13" t="s">
        <v>169</v>
      </c>
      <c r="D3088" s="766" t="s">
        <v>10946</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10933</v>
      </c>
      <c r="E3090" s="783">
        <v>37567</v>
      </c>
      <c r="F3090" s="19"/>
      <c r="G3090" s="784">
        <f t="shared" si="62"/>
        <v>37567</v>
      </c>
      <c r="H3090" s="1046"/>
    </row>
    <row r="3091" spans="1:8" ht="17.25" customHeight="1" x14ac:dyDescent="0.25">
      <c r="A3091" s="113">
        <v>45166</v>
      </c>
      <c r="B3091" s="21" t="s">
        <v>9356</v>
      </c>
      <c r="C3091" s="13" t="s">
        <v>8394</v>
      </c>
      <c r="D3091" s="766" t="s">
        <v>10934</v>
      </c>
      <c r="E3091" s="783">
        <v>29368</v>
      </c>
      <c r="F3091" s="19"/>
      <c r="G3091" s="784">
        <f t="shared" si="62"/>
        <v>29368</v>
      </c>
      <c r="H3091" s="1046"/>
    </row>
    <row r="3092" spans="1:8" ht="17.25" customHeight="1" x14ac:dyDescent="0.25">
      <c r="A3092" s="113">
        <v>45166</v>
      </c>
      <c r="B3092" s="21" t="s">
        <v>10232</v>
      </c>
      <c r="C3092" s="13" t="s">
        <v>8394</v>
      </c>
      <c r="D3092" s="766" t="s">
        <v>10935</v>
      </c>
      <c r="E3092" s="22">
        <v>275805</v>
      </c>
      <c r="F3092" s="19"/>
      <c r="G3092" s="14">
        <f t="shared" si="62"/>
        <v>275805</v>
      </c>
      <c r="H3092" s="1046"/>
    </row>
    <row r="3093" spans="1:8" ht="17.25" customHeight="1" x14ac:dyDescent="0.25">
      <c r="A3093" s="113">
        <v>45166</v>
      </c>
      <c r="B3093" s="21" t="s">
        <v>10576</v>
      </c>
      <c r="C3093" s="13" t="s">
        <v>8394</v>
      </c>
      <c r="D3093" s="766" t="s">
        <v>10936</v>
      </c>
      <c r="E3093" s="22">
        <v>1759647</v>
      </c>
      <c r="F3093" s="19"/>
      <c r="G3093" s="14">
        <f t="shared" si="62"/>
        <v>1759647</v>
      </c>
      <c r="H3093" s="1046"/>
    </row>
    <row r="3094" spans="1:8" ht="17.25" customHeight="1" x14ac:dyDescent="0.25">
      <c r="A3094" s="113">
        <v>45167</v>
      </c>
      <c r="B3094" s="21" t="s">
        <v>10379</v>
      </c>
      <c r="C3094" s="13" t="s">
        <v>166</v>
      </c>
      <c r="D3094" s="766" t="s">
        <v>10938</v>
      </c>
      <c r="E3094" s="283">
        <v>32000</v>
      </c>
      <c r="F3094" s="112"/>
      <c r="G3094" s="961">
        <f t="shared" si="62"/>
        <v>32000</v>
      </c>
      <c r="H3094" s="1046"/>
    </row>
    <row r="3095" spans="1:8" ht="17.25" customHeight="1" x14ac:dyDescent="0.25">
      <c r="A3095" s="113">
        <v>45167</v>
      </c>
      <c r="B3095" s="21" t="s">
        <v>10471</v>
      </c>
      <c r="C3095" s="13" t="s">
        <v>166</v>
      </c>
      <c r="D3095" s="766" t="s">
        <v>10939</v>
      </c>
      <c r="E3095" s="283">
        <v>76455</v>
      </c>
      <c r="F3095" s="112"/>
      <c r="G3095" s="961">
        <f t="shared" si="62"/>
        <v>76455</v>
      </c>
      <c r="H3095" s="1046"/>
    </row>
    <row r="3096" spans="1:8" ht="17.25" customHeight="1" x14ac:dyDescent="0.25">
      <c r="A3096" s="113">
        <v>45167</v>
      </c>
      <c r="B3096" s="21" t="s">
        <v>10571</v>
      </c>
      <c r="C3096" s="13" t="s">
        <v>169</v>
      </c>
      <c r="D3096" s="766" t="s">
        <v>10947</v>
      </c>
      <c r="E3096" s="283">
        <v>85500</v>
      </c>
      <c r="F3096" s="112"/>
      <c r="G3096" s="961">
        <f t="shared" si="62"/>
        <v>85500</v>
      </c>
      <c r="H3096" s="1046"/>
    </row>
    <row r="3097" spans="1:8" ht="17.25" customHeight="1" x14ac:dyDescent="0.25">
      <c r="A3097" s="113">
        <v>45167</v>
      </c>
      <c r="B3097" s="21" t="s">
        <v>10576</v>
      </c>
      <c r="C3097" s="13" t="s">
        <v>169</v>
      </c>
      <c r="D3097" s="766" t="s">
        <v>10948</v>
      </c>
      <c r="E3097" s="283">
        <v>85500</v>
      </c>
      <c r="F3097" s="112"/>
      <c r="G3097" s="961">
        <f t="shared" si="62"/>
        <v>85500</v>
      </c>
      <c r="H3097" s="1046"/>
    </row>
    <row r="3098" spans="1:8" ht="17.25" customHeight="1" x14ac:dyDescent="0.25">
      <c r="A3098" s="113">
        <v>45168</v>
      </c>
      <c r="B3098" s="21" t="s">
        <v>10232</v>
      </c>
      <c r="C3098" s="13" t="s">
        <v>168</v>
      </c>
      <c r="D3098" s="766" t="s">
        <v>11013</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10721</v>
      </c>
    </row>
    <row r="3100" spans="1:8" x14ac:dyDescent="0.25">
      <c r="A3100" s="113">
        <v>45168</v>
      </c>
      <c r="B3100" s="21" t="s">
        <v>8043</v>
      </c>
      <c r="C3100" s="13" t="s">
        <v>8091</v>
      </c>
      <c r="D3100" s="766"/>
      <c r="E3100" s="22"/>
      <c r="F3100" s="19">
        <v>200000</v>
      </c>
      <c r="G3100" s="14">
        <f t="shared" si="62"/>
        <v>-200000</v>
      </c>
      <c r="H3100" s="13" t="s">
        <v>10917</v>
      </c>
    </row>
    <row r="3101" spans="1:8" x14ac:dyDescent="0.25">
      <c r="A3101" s="113">
        <v>45168</v>
      </c>
      <c r="B3101" s="21" t="s">
        <v>8043</v>
      </c>
      <c r="C3101" s="13" t="s">
        <v>8091</v>
      </c>
      <c r="D3101" s="766"/>
      <c r="E3101" s="22"/>
      <c r="F3101" s="19">
        <v>202000</v>
      </c>
      <c r="G3101" s="14">
        <f t="shared" si="62"/>
        <v>-202000</v>
      </c>
      <c r="H3101" s="13" t="s">
        <v>10918</v>
      </c>
    </row>
    <row r="3102" spans="1:8" x14ac:dyDescent="0.25">
      <c r="A3102" s="113">
        <v>45168</v>
      </c>
      <c r="B3102" s="21" t="s">
        <v>8043</v>
      </c>
      <c r="C3102" s="13" t="s">
        <v>8091</v>
      </c>
      <c r="D3102" s="766"/>
      <c r="E3102" s="22"/>
      <c r="F3102" s="19">
        <v>148000</v>
      </c>
      <c r="G3102" s="14">
        <f t="shared" si="62"/>
        <v>-148000</v>
      </c>
      <c r="H3102" s="13" t="s">
        <v>10919</v>
      </c>
    </row>
    <row r="3103" spans="1:8" x14ac:dyDescent="0.25">
      <c r="A3103" s="113">
        <v>45168</v>
      </c>
      <c r="B3103" s="21" t="s">
        <v>10909</v>
      </c>
      <c r="C3103" s="13" t="s">
        <v>12499</v>
      </c>
      <c r="D3103" s="766"/>
      <c r="E3103" s="22"/>
      <c r="F3103" s="19">
        <v>2500000</v>
      </c>
      <c r="G3103" s="14">
        <f t="shared" si="62"/>
        <v>-2500000</v>
      </c>
      <c r="H3103" s="13" t="s">
        <v>12501</v>
      </c>
    </row>
    <row r="3104" spans="1:8" x14ac:dyDescent="0.25">
      <c r="A3104" s="113">
        <v>45168</v>
      </c>
      <c r="B3104" s="21" t="s">
        <v>10571</v>
      </c>
      <c r="C3104" s="13" t="s">
        <v>7467</v>
      </c>
      <c r="D3104" s="766" t="s">
        <v>10930</v>
      </c>
      <c r="E3104" s="22">
        <v>32000</v>
      </c>
      <c r="F3104" s="19"/>
      <c r="G3104" s="14">
        <f t="shared" si="62"/>
        <v>32000</v>
      </c>
      <c r="H3104" s="13"/>
    </row>
    <row r="3105" spans="1:8" x14ac:dyDescent="0.25">
      <c r="A3105" s="113">
        <v>45169</v>
      </c>
      <c r="B3105" s="21" t="s">
        <v>9356</v>
      </c>
      <c r="C3105" s="13" t="s">
        <v>7467</v>
      </c>
      <c r="D3105" s="766" t="s">
        <v>11014</v>
      </c>
      <c r="E3105" s="22">
        <v>119294</v>
      </c>
      <c r="F3105" s="19"/>
      <c r="G3105" s="14">
        <f t="shared" si="62"/>
        <v>119294</v>
      </c>
      <c r="H3105" s="13"/>
    </row>
    <row r="3106" spans="1:8" x14ac:dyDescent="0.25">
      <c r="A3106" s="113">
        <v>45169</v>
      </c>
      <c r="B3106" s="21" t="s">
        <v>10576</v>
      </c>
      <c r="C3106" s="13" t="s">
        <v>8394</v>
      </c>
      <c r="D3106" s="766"/>
      <c r="E3106" s="22"/>
      <c r="F3106" s="19">
        <v>657900</v>
      </c>
      <c r="G3106" s="14">
        <f t="shared" si="62"/>
        <v>-657900</v>
      </c>
      <c r="H3106" s="13" t="s">
        <v>10237</v>
      </c>
    </row>
    <row r="3107" spans="1:8" x14ac:dyDescent="0.25">
      <c r="A3107" s="113">
        <v>45169</v>
      </c>
      <c r="B3107" s="21" t="s">
        <v>10471</v>
      </c>
      <c r="C3107" s="13" t="s">
        <v>166</v>
      </c>
      <c r="D3107" s="766" t="s">
        <v>10940</v>
      </c>
      <c r="E3107" s="22">
        <v>25300</v>
      </c>
      <c r="F3107" s="19"/>
      <c r="G3107" s="14">
        <f t="shared" si="62"/>
        <v>25300</v>
      </c>
      <c r="H3107" s="13"/>
    </row>
    <row r="3108" spans="1:8" x14ac:dyDescent="0.25">
      <c r="A3108" s="113">
        <v>45169</v>
      </c>
      <c r="B3108" s="21" t="s">
        <v>10471</v>
      </c>
      <c r="C3108" s="13" t="s">
        <v>164</v>
      </c>
      <c r="D3108" s="766" t="s">
        <v>10945</v>
      </c>
      <c r="E3108" s="22">
        <v>8079</v>
      </c>
      <c r="F3108" s="19"/>
      <c r="G3108" s="14">
        <f t="shared" si="62"/>
        <v>8079</v>
      </c>
      <c r="H3108" s="13"/>
    </row>
    <row r="3109" spans="1:8" x14ac:dyDescent="0.25">
      <c r="A3109" s="113">
        <v>45173</v>
      </c>
      <c r="B3109" s="21" t="s">
        <v>9356</v>
      </c>
      <c r="C3109" s="13" t="s">
        <v>7467</v>
      </c>
      <c r="D3109" s="766" t="s">
        <v>11015</v>
      </c>
      <c r="E3109" s="22">
        <v>119296</v>
      </c>
      <c r="F3109" s="19"/>
      <c r="G3109" s="14">
        <f t="shared" si="62"/>
        <v>119296</v>
      </c>
      <c r="H3109" s="54"/>
    </row>
    <row r="3110" spans="1:8" x14ac:dyDescent="0.25">
      <c r="A3110" s="113">
        <v>45174</v>
      </c>
      <c r="B3110" s="21" t="s">
        <v>10232</v>
      </c>
      <c r="C3110" s="13" t="s">
        <v>164</v>
      </c>
      <c r="D3110" s="766" t="s">
        <v>11046</v>
      </c>
      <c r="E3110" s="22">
        <v>9551</v>
      </c>
      <c r="F3110" s="19"/>
      <c r="G3110" s="14">
        <f t="shared" si="62"/>
        <v>9551</v>
      </c>
      <c r="H3110" s="54"/>
    </row>
    <row r="3111" spans="1:8" x14ac:dyDescent="0.25">
      <c r="A3111" s="113">
        <v>45174</v>
      </c>
      <c r="B3111" s="21" t="s">
        <v>10232</v>
      </c>
      <c r="C3111" s="13" t="s">
        <v>180</v>
      </c>
      <c r="D3111" s="766"/>
      <c r="E3111" s="22"/>
      <c r="F3111" s="19">
        <v>374080</v>
      </c>
      <c r="G3111" s="14">
        <f t="shared" si="62"/>
        <v>-374080</v>
      </c>
      <c r="H3111" s="1163" t="s">
        <v>11006</v>
      </c>
    </row>
    <row r="3112" spans="1:8" x14ac:dyDescent="0.25">
      <c r="A3112" s="113">
        <v>45174</v>
      </c>
      <c r="B3112" s="21" t="s">
        <v>10571</v>
      </c>
      <c r="C3112" s="13" t="s">
        <v>180</v>
      </c>
      <c r="D3112" s="766"/>
      <c r="E3112" s="22"/>
      <c r="F3112" s="19">
        <v>120960</v>
      </c>
      <c r="G3112" s="14">
        <f t="shared" si="62"/>
        <v>-120960</v>
      </c>
      <c r="H3112" s="1168"/>
    </row>
    <row r="3113" spans="1:8" x14ac:dyDescent="0.25">
      <c r="A3113" s="113">
        <v>45174</v>
      </c>
      <c r="B3113" s="21" t="s">
        <v>10379</v>
      </c>
      <c r="C3113" s="13" t="s">
        <v>180</v>
      </c>
      <c r="D3113" s="766"/>
      <c r="E3113" s="22"/>
      <c r="F3113" s="19">
        <v>4960</v>
      </c>
      <c r="G3113" s="14">
        <f t="shared" si="62"/>
        <v>-4960</v>
      </c>
      <c r="H3113" s="1164"/>
    </row>
    <row r="3114" spans="1:8" x14ac:dyDescent="0.25">
      <c r="A3114" s="113">
        <v>45173</v>
      </c>
      <c r="B3114" s="21" t="s">
        <v>11007</v>
      </c>
      <c r="C3114" s="13" t="s">
        <v>166</v>
      </c>
      <c r="D3114" s="766" t="s">
        <v>11037</v>
      </c>
      <c r="E3114" s="22">
        <v>23500</v>
      </c>
      <c r="F3114" s="19"/>
      <c r="G3114" s="14">
        <f t="shared" si="62"/>
        <v>23500</v>
      </c>
      <c r="H3114" s="956" t="s">
        <v>11039</v>
      </c>
    </row>
    <row r="3115" spans="1:8" x14ac:dyDescent="0.25">
      <c r="A3115" s="113">
        <v>45173</v>
      </c>
      <c r="B3115" s="21" t="s">
        <v>9356</v>
      </c>
      <c r="C3115" s="13" t="s">
        <v>169</v>
      </c>
      <c r="D3115" s="766" t="s">
        <v>11040</v>
      </c>
      <c r="E3115" s="22">
        <v>439558</v>
      </c>
      <c r="F3115" s="19"/>
      <c r="G3115" s="14">
        <f t="shared" si="62"/>
        <v>439558</v>
      </c>
      <c r="H3115" s="956"/>
    </row>
    <row r="3116" spans="1:8" x14ac:dyDescent="0.25">
      <c r="A3116" s="113">
        <v>45173</v>
      </c>
      <c r="B3116" s="21" t="s">
        <v>9769</v>
      </c>
      <c r="C3116" s="13" t="s">
        <v>5187</v>
      </c>
      <c r="D3116" s="766" t="s">
        <v>12266</v>
      </c>
      <c r="E3116" s="22">
        <v>667008</v>
      </c>
      <c r="F3116" s="19"/>
      <c r="G3116" s="14">
        <f t="shared" si="62"/>
        <v>667008</v>
      </c>
      <c r="H3116" s="956"/>
    </row>
    <row r="3117" spans="1:8" x14ac:dyDescent="0.25">
      <c r="A3117" s="113">
        <v>45173</v>
      </c>
      <c r="B3117" s="21" t="s">
        <v>8876</v>
      </c>
      <c r="C3117" s="13" t="s">
        <v>5187</v>
      </c>
      <c r="D3117" s="766" t="s">
        <v>12263</v>
      </c>
      <c r="E3117" s="22">
        <v>19540</v>
      </c>
      <c r="F3117" s="19"/>
      <c r="G3117" s="14">
        <f t="shared" si="62"/>
        <v>19540</v>
      </c>
      <c r="H3117" s="956"/>
    </row>
    <row r="3118" spans="1:8" x14ac:dyDescent="0.25">
      <c r="A3118" s="113">
        <v>45173</v>
      </c>
      <c r="B3118" s="21" t="s">
        <v>10296</v>
      </c>
      <c r="C3118" s="13" t="s">
        <v>5187</v>
      </c>
      <c r="D3118" s="766" t="s">
        <v>12265</v>
      </c>
      <c r="E3118" s="22">
        <v>127320</v>
      </c>
      <c r="F3118" s="19"/>
      <c r="G3118" s="14">
        <f t="shared" si="62"/>
        <v>127320</v>
      </c>
      <c r="H3118" s="956"/>
    </row>
    <row r="3119" spans="1:8" x14ac:dyDescent="0.25">
      <c r="A3119" s="113">
        <v>45173</v>
      </c>
      <c r="B3119" s="21" t="s">
        <v>10296</v>
      </c>
      <c r="C3119" s="13" t="s">
        <v>5187</v>
      </c>
      <c r="D3119" s="766" t="s">
        <v>12264</v>
      </c>
      <c r="E3119" s="22">
        <v>40720</v>
      </c>
      <c r="F3119" s="19"/>
      <c r="G3119" s="14">
        <f t="shared" si="62"/>
        <v>40720</v>
      </c>
      <c r="H3119" s="956"/>
    </row>
    <row r="3120" spans="1:8" x14ac:dyDescent="0.25">
      <c r="A3120" s="113">
        <v>45173</v>
      </c>
      <c r="B3120" s="21" t="s">
        <v>10122</v>
      </c>
      <c r="C3120" s="13" t="s">
        <v>5187</v>
      </c>
      <c r="D3120" s="766" t="s">
        <v>12145</v>
      </c>
      <c r="E3120" s="22">
        <v>80000</v>
      </c>
      <c r="F3120" s="19"/>
      <c r="G3120" s="14">
        <f t="shared" si="62"/>
        <v>80000</v>
      </c>
      <c r="H3120" s="956"/>
    </row>
    <row r="3121" spans="1:10" x14ac:dyDescent="0.25">
      <c r="A3121" s="113">
        <v>45173</v>
      </c>
      <c r="B3121" s="21" t="s">
        <v>10296</v>
      </c>
      <c r="C3121" s="13" t="s">
        <v>5187</v>
      </c>
      <c r="D3121" s="766" t="s">
        <v>12262</v>
      </c>
      <c r="E3121" s="22">
        <v>48600</v>
      </c>
      <c r="F3121" s="19"/>
      <c r="G3121" s="14">
        <f t="shared" si="62"/>
        <v>48600</v>
      </c>
      <c r="H3121" s="956"/>
    </row>
    <row r="3122" spans="1:10" x14ac:dyDescent="0.25">
      <c r="A3122" s="113">
        <v>45173</v>
      </c>
      <c r="B3122" s="21" t="s">
        <v>8876</v>
      </c>
      <c r="C3122" s="13" t="s">
        <v>5187</v>
      </c>
      <c r="D3122" s="766" t="s">
        <v>12261</v>
      </c>
      <c r="E3122" s="22">
        <v>30240</v>
      </c>
      <c r="F3122" s="19"/>
      <c r="G3122" s="14">
        <f t="shared" si="62"/>
        <v>30240</v>
      </c>
      <c r="H3122" s="956"/>
    </row>
    <row r="3123" spans="1:10" x14ac:dyDescent="0.25">
      <c r="A3123" s="113">
        <v>45173</v>
      </c>
      <c r="B3123" s="21" t="s">
        <v>8876</v>
      </c>
      <c r="C3123" s="13" t="s">
        <v>5187</v>
      </c>
      <c r="D3123" s="766" t="s">
        <v>12260</v>
      </c>
      <c r="E3123" s="22">
        <v>13120</v>
      </c>
      <c r="F3123" s="19"/>
      <c r="G3123" s="14">
        <f t="shared" si="62"/>
        <v>13120</v>
      </c>
      <c r="H3123" s="956"/>
    </row>
    <row r="3124" spans="1:10" x14ac:dyDescent="0.25">
      <c r="A3124" s="113">
        <v>45173</v>
      </c>
      <c r="B3124" s="21" t="s">
        <v>10576</v>
      </c>
      <c r="C3124" s="13" t="s">
        <v>168</v>
      </c>
      <c r="D3124" s="766"/>
      <c r="E3124" s="22"/>
      <c r="F3124" s="19">
        <v>500000</v>
      </c>
      <c r="G3124" s="14">
        <f t="shared" si="62"/>
        <v>-500000</v>
      </c>
      <c r="H3124" s="956" t="s">
        <v>10996</v>
      </c>
    </row>
    <row r="3125" spans="1:10" x14ac:dyDescent="0.25">
      <c r="A3125" s="113">
        <v>45173</v>
      </c>
      <c r="B3125" s="21" t="s">
        <v>10576</v>
      </c>
      <c r="C3125" s="13" t="s">
        <v>168</v>
      </c>
      <c r="D3125" s="766"/>
      <c r="E3125" s="22"/>
      <c r="F3125" s="19">
        <v>500000</v>
      </c>
      <c r="G3125" s="14">
        <f t="shared" si="62"/>
        <v>-500000</v>
      </c>
      <c r="H3125" s="956" t="s">
        <v>10997</v>
      </c>
    </row>
    <row r="3126" spans="1:10" x14ac:dyDescent="0.25">
      <c r="A3126" s="113">
        <v>45175</v>
      </c>
      <c r="B3126" s="21" t="s">
        <v>9356</v>
      </c>
      <c r="C3126" s="13" t="s">
        <v>169</v>
      </c>
      <c r="D3126" s="766" t="s">
        <v>11041</v>
      </c>
      <c r="E3126" s="22">
        <v>13278</v>
      </c>
      <c r="F3126" s="19"/>
      <c r="G3126" s="14">
        <f t="shared" si="62"/>
        <v>13278</v>
      </c>
      <c r="H3126" s="956"/>
    </row>
    <row r="3127" spans="1:10" x14ac:dyDescent="0.25">
      <c r="A3127" s="113">
        <v>45175</v>
      </c>
      <c r="B3127" s="21" t="s">
        <v>9986</v>
      </c>
      <c r="C3127" s="13" t="s">
        <v>169</v>
      </c>
      <c r="D3127" s="766" t="s">
        <v>11042</v>
      </c>
      <c r="E3127" s="22">
        <v>189003</v>
      </c>
      <c r="F3127" s="19"/>
      <c r="G3127" s="14">
        <f t="shared" si="62"/>
        <v>189003</v>
      </c>
      <c r="H3127" s="956"/>
    </row>
    <row r="3128" spans="1:10" x14ac:dyDescent="0.25">
      <c r="A3128" s="113">
        <v>45175</v>
      </c>
      <c r="B3128" s="21" t="s">
        <v>10379</v>
      </c>
      <c r="C3128" s="13" t="s">
        <v>166</v>
      </c>
      <c r="D3128" s="766" t="s">
        <v>11038</v>
      </c>
      <c r="E3128" s="22">
        <v>35715</v>
      </c>
      <c r="F3128" s="19"/>
      <c r="G3128" s="14">
        <f t="shared" si="62"/>
        <v>35715</v>
      </c>
      <c r="H3128" s="956"/>
    </row>
    <row r="3129" spans="1:10" x14ac:dyDescent="0.25">
      <c r="A3129" s="113">
        <v>45175</v>
      </c>
      <c r="B3129" s="21" t="s">
        <v>9356</v>
      </c>
      <c r="C3129" s="13" t="s">
        <v>169</v>
      </c>
      <c r="D3129" s="766"/>
      <c r="E3129" s="22"/>
      <c r="F3129" s="19">
        <v>36500</v>
      </c>
      <c r="G3129" s="14">
        <f t="shared" si="62"/>
        <v>-36500</v>
      </c>
      <c r="H3129" s="13" t="s">
        <v>10978</v>
      </c>
    </row>
    <row r="3130" spans="1:10" x14ac:dyDescent="0.25">
      <c r="A3130" s="113">
        <v>45175</v>
      </c>
      <c r="B3130" s="21" t="s">
        <v>10232</v>
      </c>
      <c r="C3130" s="13" t="s">
        <v>8394</v>
      </c>
      <c r="D3130" s="766" t="s">
        <v>11017</v>
      </c>
      <c r="E3130" s="22">
        <v>107536</v>
      </c>
      <c r="F3130" s="19"/>
      <c r="G3130" s="14">
        <f t="shared" si="62"/>
        <v>107536</v>
      </c>
      <c r="H3130" s="13"/>
    </row>
    <row r="3131" spans="1:10" x14ac:dyDescent="0.25">
      <c r="A3131" s="113">
        <v>45175</v>
      </c>
      <c r="B3131" s="21" t="s">
        <v>10909</v>
      </c>
      <c r="C3131" s="13" t="s">
        <v>12284</v>
      </c>
      <c r="D3131" s="766"/>
      <c r="E3131" s="22"/>
      <c r="F3131" s="19">
        <v>938219</v>
      </c>
      <c r="G3131" s="14">
        <f t="shared" si="62"/>
        <v>-938219</v>
      </c>
      <c r="H3131" s="13" t="s">
        <v>11229</v>
      </c>
    </row>
    <row r="3132" spans="1:10" x14ac:dyDescent="0.25">
      <c r="A3132" s="113">
        <v>45175</v>
      </c>
      <c r="B3132" s="21" t="s">
        <v>10909</v>
      </c>
      <c r="C3132" s="13" t="s">
        <v>12284</v>
      </c>
      <c r="D3132" s="766" t="s">
        <v>11793</v>
      </c>
      <c r="E3132" s="22">
        <v>808745</v>
      </c>
      <c r="F3132" s="19"/>
      <c r="G3132" s="14">
        <f t="shared" si="62"/>
        <v>808745</v>
      </c>
      <c r="H3132" s="13"/>
    </row>
    <row r="3133" spans="1:10" ht="16.5" customHeight="1" x14ac:dyDescent="0.25">
      <c r="A3133" s="113">
        <v>45178</v>
      </c>
      <c r="B3133" s="21" t="s">
        <v>9356</v>
      </c>
      <c r="C3133" s="13" t="s">
        <v>7467</v>
      </c>
      <c r="D3133" s="766" t="s">
        <v>11016</v>
      </c>
      <c r="E3133" s="22">
        <v>222592</v>
      </c>
      <c r="F3133" s="19"/>
      <c r="G3133" s="14">
        <f t="shared" si="62"/>
        <v>222592</v>
      </c>
      <c r="H3133" s="13"/>
      <c r="J3133" s="128"/>
    </row>
    <row r="3134" spans="1:10" x14ac:dyDescent="0.25">
      <c r="A3134" s="113">
        <v>45178</v>
      </c>
      <c r="B3134" s="21" t="s">
        <v>10576</v>
      </c>
      <c r="C3134" s="13" t="s">
        <v>8394</v>
      </c>
      <c r="D3134" s="766"/>
      <c r="E3134" s="22"/>
      <c r="F3134" s="19">
        <v>1000000</v>
      </c>
      <c r="G3134" s="14">
        <f t="shared" si="62"/>
        <v>-1000000</v>
      </c>
      <c r="H3134" s="13" t="s">
        <v>11019</v>
      </c>
    </row>
    <row r="3135" spans="1:10" x14ac:dyDescent="0.25">
      <c r="A3135" s="113">
        <v>45178</v>
      </c>
      <c r="B3135" s="21" t="s">
        <v>9986</v>
      </c>
      <c r="C3135" s="13" t="s">
        <v>164</v>
      </c>
      <c r="D3135" s="766" t="s">
        <v>11047</v>
      </c>
      <c r="E3135" s="22">
        <v>6010</v>
      </c>
      <c r="F3135" s="19"/>
      <c r="G3135" s="14">
        <f t="shared" si="62"/>
        <v>6010</v>
      </c>
      <c r="H3135" s="13"/>
    </row>
    <row r="3136" spans="1:10" x14ac:dyDescent="0.25">
      <c r="A3136" s="113">
        <v>45178</v>
      </c>
      <c r="B3136" s="21" t="s">
        <v>10576</v>
      </c>
      <c r="C3136" s="13" t="s">
        <v>7467</v>
      </c>
      <c r="D3136" s="766" t="s">
        <v>11073</v>
      </c>
      <c r="E3136" s="22">
        <v>804137</v>
      </c>
      <c r="F3136" s="19"/>
      <c r="G3136" s="14">
        <f t="shared" si="62"/>
        <v>804137</v>
      </c>
      <c r="H3136" s="13"/>
    </row>
    <row r="3137" spans="1:8" x14ac:dyDescent="0.25">
      <c r="A3137" s="113">
        <v>45180</v>
      </c>
      <c r="B3137" s="21" t="s">
        <v>9356</v>
      </c>
      <c r="C3137" s="13" t="s">
        <v>7467</v>
      </c>
      <c r="D3137" s="766" t="s">
        <v>11074</v>
      </c>
      <c r="E3137" s="22">
        <v>119296</v>
      </c>
      <c r="F3137" s="19"/>
      <c r="G3137" s="14">
        <f t="shared" si="62"/>
        <v>119296</v>
      </c>
      <c r="H3137" s="13"/>
    </row>
    <row r="3138" spans="1:8" x14ac:dyDescent="0.25">
      <c r="A3138" s="113">
        <v>45180</v>
      </c>
      <c r="B3138" s="21" t="s">
        <v>10576</v>
      </c>
      <c r="C3138" s="13" t="s">
        <v>7467</v>
      </c>
      <c r="D3138" s="766" t="s">
        <v>11077</v>
      </c>
      <c r="E3138" s="22">
        <v>891939</v>
      </c>
      <c r="F3138" s="19"/>
      <c r="G3138" s="14">
        <f t="shared" si="62"/>
        <v>891939</v>
      </c>
      <c r="H3138" s="13"/>
    </row>
    <row r="3139" spans="1:8" x14ac:dyDescent="0.25">
      <c r="A3139" s="113">
        <v>45180</v>
      </c>
      <c r="B3139" s="21" t="s">
        <v>11075</v>
      </c>
      <c r="C3139" s="13" t="s">
        <v>7467</v>
      </c>
      <c r="D3139" s="766" t="s">
        <v>11076</v>
      </c>
      <c r="E3139" s="22">
        <v>235504</v>
      </c>
      <c r="F3139" s="19"/>
      <c r="G3139" s="14">
        <f t="shared" si="62"/>
        <v>235504</v>
      </c>
      <c r="H3139" s="13"/>
    </row>
    <row r="3140" spans="1:8" x14ac:dyDescent="0.25">
      <c r="A3140" s="113">
        <v>45180</v>
      </c>
      <c r="B3140" s="21" t="s">
        <v>10379</v>
      </c>
      <c r="C3140" s="13" t="s">
        <v>166</v>
      </c>
      <c r="D3140" s="766" t="s">
        <v>11122</v>
      </c>
      <c r="E3140" s="22">
        <v>14940</v>
      </c>
      <c r="F3140" s="19"/>
      <c r="G3140" s="14">
        <f t="shared" si="62"/>
        <v>14940</v>
      </c>
      <c r="H3140" s="13"/>
    </row>
    <row r="3141" spans="1:8" x14ac:dyDescent="0.25">
      <c r="A3141" s="113">
        <v>45181</v>
      </c>
      <c r="B3141" s="21" t="s">
        <v>10576</v>
      </c>
      <c r="C3141" s="13" t="s">
        <v>168</v>
      </c>
      <c r="D3141" s="766" t="s">
        <v>11121</v>
      </c>
      <c r="E3141" s="22">
        <v>38500</v>
      </c>
      <c r="F3141" s="19"/>
      <c r="G3141" s="14">
        <f t="shared" si="62"/>
        <v>38500</v>
      </c>
      <c r="H3141" s="13"/>
    </row>
    <row r="3142" spans="1:8" x14ac:dyDescent="0.25">
      <c r="A3142" s="113">
        <v>45182</v>
      </c>
      <c r="B3142" s="21" t="s">
        <v>10576</v>
      </c>
      <c r="C3142" s="13" t="s">
        <v>168</v>
      </c>
      <c r="D3142" s="766" t="s">
        <v>11225</v>
      </c>
      <c r="E3142" s="22">
        <v>1600</v>
      </c>
      <c r="F3142" s="19"/>
      <c r="G3142" s="14">
        <f t="shared" si="62"/>
        <v>1600</v>
      </c>
      <c r="H3142" s="13"/>
    </row>
    <row r="3143" spans="1:8" x14ac:dyDescent="0.25">
      <c r="A3143" s="113">
        <v>45182</v>
      </c>
      <c r="B3143" s="21" t="s">
        <v>10576</v>
      </c>
      <c r="C3143" s="13" t="s">
        <v>168</v>
      </c>
      <c r="D3143" s="766" t="s">
        <v>11226</v>
      </c>
      <c r="E3143" s="22">
        <v>15000</v>
      </c>
      <c r="F3143" s="19"/>
      <c r="G3143" s="14">
        <f t="shared" si="62"/>
        <v>15000</v>
      </c>
      <c r="H3143" s="13"/>
    </row>
    <row r="3144" spans="1:8" x14ac:dyDescent="0.25">
      <c r="A3144" s="113">
        <v>45183</v>
      </c>
      <c r="B3144" s="21" t="s">
        <v>9356</v>
      </c>
      <c r="C3144" s="13" t="s">
        <v>164</v>
      </c>
      <c r="D3144" s="766" t="s">
        <v>10945</v>
      </c>
      <c r="E3144" s="22">
        <v>20807</v>
      </c>
      <c r="F3144" s="19"/>
      <c r="G3144" s="14">
        <f t="shared" si="62"/>
        <v>20807</v>
      </c>
      <c r="H3144" s="13"/>
    </row>
    <row r="3145" spans="1:8" x14ac:dyDescent="0.25">
      <c r="A3145" s="113">
        <v>45184</v>
      </c>
      <c r="B3145" s="21" t="s">
        <v>9356</v>
      </c>
      <c r="C3145" s="13" t="s">
        <v>7467</v>
      </c>
      <c r="D3145" s="766" t="s">
        <v>11204</v>
      </c>
      <c r="E3145" s="22">
        <v>103296</v>
      </c>
      <c r="F3145" s="19"/>
      <c r="G3145" s="14">
        <f t="shared" si="62"/>
        <v>103296</v>
      </c>
      <c r="H3145" s="13"/>
    </row>
    <row r="3146" spans="1:8" x14ac:dyDescent="0.25">
      <c r="A3146" s="113">
        <v>45184</v>
      </c>
      <c r="B3146" s="21" t="s">
        <v>10576</v>
      </c>
      <c r="C3146" s="13" t="s">
        <v>7467</v>
      </c>
      <c r="D3146" s="766" t="s">
        <v>11205</v>
      </c>
      <c r="E3146" s="22">
        <v>804137</v>
      </c>
      <c r="F3146" s="19"/>
      <c r="G3146" s="14">
        <f t="shared" si="62"/>
        <v>804137</v>
      </c>
      <c r="H3146" s="13"/>
    </row>
    <row r="3147" spans="1:8" x14ac:dyDescent="0.25">
      <c r="A3147" s="113">
        <v>45185</v>
      </c>
      <c r="B3147" s="21" t="s">
        <v>10232</v>
      </c>
      <c r="C3147" s="13" t="s">
        <v>8394</v>
      </c>
      <c r="D3147" s="766" t="s">
        <v>11161</v>
      </c>
      <c r="E3147" s="22">
        <v>772607</v>
      </c>
      <c r="F3147" s="19"/>
      <c r="G3147" s="14">
        <f t="shared" si="62"/>
        <v>772607</v>
      </c>
      <c r="H3147" s="13"/>
    </row>
    <row r="3148" spans="1:8" x14ac:dyDescent="0.25">
      <c r="A3148" s="113">
        <v>45185</v>
      </c>
      <c r="B3148" s="21" t="s">
        <v>9356</v>
      </c>
      <c r="C3148" s="13" t="s">
        <v>8394</v>
      </c>
      <c r="D3148" s="766" t="s">
        <v>11162</v>
      </c>
      <c r="E3148" s="22">
        <v>86838</v>
      </c>
      <c r="F3148" s="19"/>
      <c r="G3148" s="14">
        <f t="shared" si="62"/>
        <v>86838</v>
      </c>
      <c r="H3148" s="13"/>
    </row>
    <row r="3149" spans="1:8" x14ac:dyDescent="0.25">
      <c r="A3149" s="113">
        <v>45187</v>
      </c>
      <c r="B3149" s="21" t="s">
        <v>11199</v>
      </c>
      <c r="C3149" s="13" t="s">
        <v>166</v>
      </c>
      <c r="D3149" s="777" t="s">
        <v>11200</v>
      </c>
      <c r="E3149" s="22">
        <v>30250</v>
      </c>
      <c r="F3149" s="19"/>
      <c r="G3149" s="14">
        <f t="shared" si="62"/>
        <v>30250</v>
      </c>
      <c r="H3149" s="13"/>
    </row>
    <row r="3150" spans="1:8" x14ac:dyDescent="0.25">
      <c r="A3150" s="113">
        <v>45187</v>
      </c>
      <c r="B3150" s="21" t="s">
        <v>10576</v>
      </c>
      <c r="C3150" s="13" t="s">
        <v>7467</v>
      </c>
      <c r="D3150" s="777" t="s">
        <v>11206</v>
      </c>
      <c r="E3150" s="22">
        <v>1011740</v>
      </c>
      <c r="F3150" s="19"/>
      <c r="G3150" s="14">
        <f t="shared" si="62"/>
        <v>1011740</v>
      </c>
      <c r="H3150" s="13"/>
    </row>
    <row r="3151" spans="1:8" x14ac:dyDescent="0.25">
      <c r="A3151" s="113">
        <v>45187</v>
      </c>
      <c r="B3151" s="21" t="s">
        <v>10909</v>
      </c>
      <c r="C3151" s="13" t="s">
        <v>168</v>
      </c>
      <c r="D3151" s="777" t="s">
        <v>11227</v>
      </c>
      <c r="E3151" s="22">
        <v>34690</v>
      </c>
      <c r="F3151" s="19"/>
      <c r="G3151" s="14">
        <f t="shared" si="62"/>
        <v>34690</v>
      </c>
      <c r="H3151" s="13"/>
    </row>
    <row r="3152" spans="1:8" x14ac:dyDescent="0.25">
      <c r="A3152" s="113">
        <v>45187</v>
      </c>
      <c r="B3152" s="21" t="s">
        <v>10909</v>
      </c>
      <c r="C3152" s="13" t="s">
        <v>168</v>
      </c>
      <c r="D3152" s="777" t="s">
        <v>11228</v>
      </c>
      <c r="E3152" s="22">
        <v>49170</v>
      </c>
      <c r="F3152" s="19"/>
      <c r="G3152" s="14">
        <f t="shared" si="62"/>
        <v>49170</v>
      </c>
      <c r="H3152" s="13"/>
    </row>
    <row r="3153" spans="1:8" x14ac:dyDescent="0.25">
      <c r="A3153" s="113">
        <v>45190</v>
      </c>
      <c r="B3153" s="21" t="s">
        <v>10379</v>
      </c>
      <c r="C3153" s="13" t="s">
        <v>8394</v>
      </c>
      <c r="D3153" s="1182" t="s">
        <v>11163</v>
      </c>
      <c r="E3153" s="22">
        <v>35941</v>
      </c>
      <c r="F3153" s="19"/>
      <c r="G3153" s="14">
        <f t="shared" si="62"/>
        <v>35941</v>
      </c>
      <c r="H3153" s="13"/>
    </row>
    <row r="3154" spans="1:8" x14ac:dyDescent="0.25">
      <c r="A3154" s="113">
        <v>45190</v>
      </c>
      <c r="B3154" s="21" t="s">
        <v>11075</v>
      </c>
      <c r="C3154" s="13" t="s">
        <v>8394</v>
      </c>
      <c r="D3154" s="1183"/>
      <c r="E3154" s="22">
        <v>158865</v>
      </c>
      <c r="F3154" s="19"/>
      <c r="G3154" s="14">
        <f t="shared" si="62"/>
        <v>158865</v>
      </c>
      <c r="H3154" s="13"/>
    </row>
    <row r="3155" spans="1:8" x14ac:dyDescent="0.25">
      <c r="A3155" s="113">
        <v>45190</v>
      </c>
      <c r="B3155" s="21" t="s">
        <v>10576</v>
      </c>
      <c r="C3155" s="13" t="s">
        <v>8394</v>
      </c>
      <c r="D3155" s="766" t="s">
        <v>11164</v>
      </c>
      <c r="E3155" s="22">
        <v>909670</v>
      </c>
      <c r="F3155" s="19"/>
      <c r="G3155" s="14">
        <f t="shared" si="62"/>
        <v>909670</v>
      </c>
      <c r="H3155" s="13"/>
    </row>
    <row r="3156" spans="1:8" x14ac:dyDescent="0.25">
      <c r="A3156" s="113">
        <v>45190</v>
      </c>
      <c r="B3156" s="21" t="s">
        <v>9356</v>
      </c>
      <c r="C3156" s="13" t="s">
        <v>8394</v>
      </c>
      <c r="D3156" s="1182" t="s">
        <v>11165</v>
      </c>
      <c r="E3156" s="22">
        <v>3870</v>
      </c>
      <c r="F3156" s="19"/>
      <c r="G3156" s="14">
        <f t="shared" si="62"/>
        <v>3870</v>
      </c>
      <c r="H3156" s="13"/>
    </row>
    <row r="3157" spans="1:8" x14ac:dyDescent="0.25">
      <c r="A3157" s="113">
        <v>45190</v>
      </c>
      <c r="B3157" s="21" t="s">
        <v>11075</v>
      </c>
      <c r="C3157" s="13" t="s">
        <v>8394</v>
      </c>
      <c r="D3157" s="1183"/>
      <c r="E3157" s="22">
        <v>44691</v>
      </c>
      <c r="F3157" s="19"/>
      <c r="G3157" s="14">
        <f t="shared" si="62"/>
        <v>44691</v>
      </c>
      <c r="H3157" s="13"/>
    </row>
    <row r="3158" spans="1:8" x14ac:dyDescent="0.25">
      <c r="A3158" s="113">
        <v>45190</v>
      </c>
      <c r="B3158" s="21" t="s">
        <v>10909</v>
      </c>
      <c r="C3158" s="13" t="s">
        <v>7954</v>
      </c>
      <c r="D3158" s="766"/>
      <c r="E3158" s="22">
        <v>1375000</v>
      </c>
      <c r="F3158" s="19"/>
      <c r="G3158" s="14">
        <f t="shared" si="62"/>
        <v>1375000</v>
      </c>
      <c r="H3158" s="13" t="s">
        <v>11141</v>
      </c>
    </row>
    <row r="3159" spans="1:8" x14ac:dyDescent="0.25">
      <c r="A3159" s="113">
        <v>45190</v>
      </c>
      <c r="B3159" s="21" t="s">
        <v>9356</v>
      </c>
      <c r="C3159" s="13" t="s">
        <v>7467</v>
      </c>
      <c r="D3159" s="766" t="s">
        <v>11208</v>
      </c>
      <c r="E3159" s="22">
        <v>113296</v>
      </c>
      <c r="F3159" s="110"/>
      <c r="G3159" s="14">
        <f t="shared" si="62"/>
        <v>113296</v>
      </c>
      <c r="H3159" s="13"/>
    </row>
    <row r="3160" spans="1:8" x14ac:dyDescent="0.25">
      <c r="A3160" s="113">
        <v>45190</v>
      </c>
      <c r="B3160" s="21" t="s">
        <v>9832</v>
      </c>
      <c r="C3160" s="13" t="s">
        <v>168</v>
      </c>
      <c r="D3160" s="766" t="s">
        <v>11805</v>
      </c>
      <c r="E3160" s="22">
        <v>1554800</v>
      </c>
      <c r="F3160" s="110"/>
      <c r="G3160" s="14">
        <f t="shared" si="62"/>
        <v>1554800</v>
      </c>
      <c r="H3160" s="13"/>
    </row>
    <row r="3161" spans="1:8" x14ac:dyDescent="0.25">
      <c r="A3161" s="113">
        <v>45190</v>
      </c>
      <c r="B3161" s="30"/>
      <c r="C3161" s="13" t="s">
        <v>7242</v>
      </c>
      <c r="D3161" s="766"/>
      <c r="E3161" s="22">
        <v>13918</v>
      </c>
      <c r="F3161" s="110"/>
      <c r="G3161" s="14">
        <f t="shared" si="62"/>
        <v>13918</v>
      </c>
      <c r="H3161" s="13" t="s">
        <v>11146</v>
      </c>
    </row>
    <row r="3162" spans="1:8" x14ac:dyDescent="0.25">
      <c r="A3162" s="113">
        <v>45191</v>
      </c>
      <c r="B3162" s="21" t="s">
        <v>9356</v>
      </c>
      <c r="C3162" s="13" t="s">
        <v>7467</v>
      </c>
      <c r="D3162" s="766" t="s">
        <v>11209</v>
      </c>
      <c r="E3162" s="22">
        <v>16000</v>
      </c>
      <c r="F3162" s="110"/>
      <c r="G3162" s="1051">
        <f t="shared" si="62"/>
        <v>16000</v>
      </c>
      <c r="H3162" s="54"/>
    </row>
    <row r="3163" spans="1:8" x14ac:dyDescent="0.25">
      <c r="A3163" s="113">
        <v>45191</v>
      </c>
      <c r="B3163" s="21" t="s">
        <v>10232</v>
      </c>
      <c r="C3163" s="13" t="s">
        <v>7467</v>
      </c>
      <c r="D3163" s="766" t="s">
        <v>11207</v>
      </c>
      <c r="E3163" s="22">
        <v>684336</v>
      </c>
      <c r="F3163" s="110"/>
      <c r="G3163" s="1051">
        <f t="shared" si="62"/>
        <v>684336</v>
      </c>
      <c r="H3163" s="54"/>
    </row>
    <row r="3164" spans="1:8" x14ac:dyDescent="0.25">
      <c r="A3164" s="113">
        <v>45191</v>
      </c>
      <c r="B3164" s="21" t="s">
        <v>10151</v>
      </c>
      <c r="C3164" s="13" t="s">
        <v>7467</v>
      </c>
      <c r="D3164" s="766" t="s">
        <v>11212</v>
      </c>
      <c r="E3164" s="783">
        <v>43900</v>
      </c>
      <c r="F3164" s="214"/>
      <c r="G3164" s="1051">
        <f t="shared" si="62"/>
        <v>43900</v>
      </c>
      <c r="H3164" s="54"/>
    </row>
    <row r="3165" spans="1:8" x14ac:dyDescent="0.25">
      <c r="A3165" s="113">
        <v>45191</v>
      </c>
      <c r="B3165" s="21" t="s">
        <v>9356</v>
      </c>
      <c r="C3165" s="13" t="s">
        <v>7467</v>
      </c>
      <c r="D3165" s="766" t="s">
        <v>11211</v>
      </c>
      <c r="E3165" s="783">
        <v>67648</v>
      </c>
      <c r="F3165" s="214"/>
      <c r="G3165" s="1051">
        <f>E3165-F3165</f>
        <v>67648</v>
      </c>
      <c r="H3165" s="54"/>
    </row>
    <row r="3166" spans="1:8" x14ac:dyDescent="0.25">
      <c r="A3166" s="113">
        <v>45191</v>
      </c>
      <c r="B3166" s="21" t="s">
        <v>10576</v>
      </c>
      <c r="C3166" s="13" t="s">
        <v>7467</v>
      </c>
      <c r="D3166" s="766" t="s">
        <v>11210</v>
      </c>
      <c r="E3166" s="783">
        <v>804137</v>
      </c>
      <c r="F3166" s="214"/>
      <c r="G3166" s="1051">
        <f t="shared" si="62"/>
        <v>804137</v>
      </c>
      <c r="H3166" s="54"/>
    </row>
    <row r="3167" spans="1:8" x14ac:dyDescent="0.25">
      <c r="A3167" s="113">
        <v>45192</v>
      </c>
      <c r="B3167" s="21" t="s">
        <v>10232</v>
      </c>
      <c r="C3167" s="13" t="s">
        <v>164</v>
      </c>
      <c r="D3167" s="766" t="s">
        <v>11490</v>
      </c>
      <c r="E3167" s="783">
        <v>5649</v>
      </c>
      <c r="F3167" s="214"/>
      <c r="G3167" s="1051">
        <f t="shared" si="62"/>
        <v>5649</v>
      </c>
      <c r="H3167" s="54"/>
    </row>
    <row r="3168" spans="1:8" x14ac:dyDescent="0.25">
      <c r="A3168" s="113">
        <v>45192</v>
      </c>
      <c r="B3168" s="21" t="s">
        <v>9832</v>
      </c>
      <c r="C3168" s="13" t="s">
        <v>168</v>
      </c>
      <c r="D3168" s="766" t="s">
        <v>11806</v>
      </c>
      <c r="E3168" s="783">
        <v>90200</v>
      </c>
      <c r="F3168" s="214"/>
      <c r="G3168" s="1051">
        <f t="shared" si="62"/>
        <v>90200</v>
      </c>
      <c r="H3168" s="54"/>
    </row>
    <row r="3169" spans="1:8" x14ac:dyDescent="0.25">
      <c r="A3169" s="113">
        <v>45194</v>
      </c>
      <c r="B3169" s="21" t="s">
        <v>11007</v>
      </c>
      <c r="C3169" s="13" t="s">
        <v>166</v>
      </c>
      <c r="D3169" s="766" t="s">
        <v>11791</v>
      </c>
      <c r="E3169" s="783">
        <v>11750</v>
      </c>
      <c r="F3169" s="214"/>
      <c r="G3169" s="1051">
        <f t="shared" si="62"/>
        <v>11750</v>
      </c>
      <c r="H3169" s="54"/>
    </row>
    <row r="3170" spans="1:8" ht="16.5" thickBot="1" x14ac:dyDescent="0.3">
      <c r="A3170" s="113">
        <v>45196</v>
      </c>
      <c r="B3170" s="21" t="s">
        <v>10232</v>
      </c>
      <c r="C3170" s="13" t="s">
        <v>164</v>
      </c>
      <c r="D3170" s="766" t="s">
        <v>11491</v>
      </c>
      <c r="E3170" s="783">
        <v>12678</v>
      </c>
      <c r="F3170" s="214"/>
      <c r="G3170" s="1051">
        <f t="shared" si="62"/>
        <v>12678</v>
      </c>
      <c r="H3170" s="54"/>
    </row>
    <row r="3171" spans="1:8" x14ac:dyDescent="0.25">
      <c r="A3171" s="113">
        <v>45188</v>
      </c>
      <c r="B3171" s="21" t="s">
        <v>9409</v>
      </c>
      <c r="C3171" s="13" t="s">
        <v>164</v>
      </c>
      <c r="D3171" s="766"/>
      <c r="E3171" s="783"/>
      <c r="F3171" s="785">
        <v>4370</v>
      </c>
      <c r="G3171" s="784">
        <f t="shared" si="62"/>
        <v>-4370</v>
      </c>
      <c r="H3171" s="1154" t="s">
        <v>11173</v>
      </c>
    </row>
    <row r="3172" spans="1:8" x14ac:dyDescent="0.25">
      <c r="A3172" s="113">
        <v>45188</v>
      </c>
      <c r="B3172" s="21" t="s">
        <v>9967</v>
      </c>
      <c r="C3172" s="13" t="s">
        <v>164</v>
      </c>
      <c r="D3172" s="766"/>
      <c r="E3172" s="783"/>
      <c r="F3172" s="142">
        <v>1260</v>
      </c>
      <c r="G3172" s="784">
        <f t="shared" ref="G3172:G3273" si="64">E3172-F3172</f>
        <v>-1260</v>
      </c>
      <c r="H3172" s="1155"/>
    </row>
    <row r="3173" spans="1:8" x14ac:dyDescent="0.25">
      <c r="A3173" s="113">
        <v>45188</v>
      </c>
      <c r="B3173" s="21" t="s">
        <v>9986</v>
      </c>
      <c r="C3173" s="13" t="s">
        <v>164</v>
      </c>
      <c r="D3173" s="766"/>
      <c r="E3173" s="783"/>
      <c r="F3173" s="142">
        <v>9626</v>
      </c>
      <c r="G3173" s="784">
        <f t="shared" si="64"/>
        <v>-9626</v>
      </c>
      <c r="H3173" s="1155"/>
    </row>
    <row r="3174" spans="1:8" x14ac:dyDescent="0.25">
      <c r="A3174" s="113">
        <v>45188</v>
      </c>
      <c r="B3174" s="21" t="s">
        <v>10151</v>
      </c>
      <c r="C3174" s="13" t="s">
        <v>164</v>
      </c>
      <c r="D3174" s="766"/>
      <c r="E3174" s="783"/>
      <c r="F3174" s="142">
        <v>6023</v>
      </c>
      <c r="G3174" s="784">
        <f t="shared" si="64"/>
        <v>-6023</v>
      </c>
      <c r="H3174" s="1155"/>
    </row>
    <row r="3175" spans="1:8" x14ac:dyDescent="0.25">
      <c r="A3175" s="113">
        <v>45188</v>
      </c>
      <c r="B3175" s="21" t="s">
        <v>10296</v>
      </c>
      <c r="C3175" s="13" t="s">
        <v>164</v>
      </c>
      <c r="D3175" s="766"/>
      <c r="E3175" s="783"/>
      <c r="F3175" s="142">
        <v>6055</v>
      </c>
      <c r="G3175" s="784">
        <f t="shared" si="64"/>
        <v>-6055</v>
      </c>
      <c r="H3175" s="1155"/>
    </row>
    <row r="3176" spans="1:8" x14ac:dyDescent="0.25">
      <c r="A3176" s="113">
        <v>45188</v>
      </c>
      <c r="B3176" s="21" t="s">
        <v>10471</v>
      </c>
      <c r="C3176" s="13" t="s">
        <v>164</v>
      </c>
      <c r="D3176" s="766"/>
      <c r="E3176" s="783"/>
      <c r="F3176" s="142">
        <v>60002</v>
      </c>
      <c r="G3176" s="784">
        <f t="shared" si="64"/>
        <v>-60002</v>
      </c>
      <c r="H3176" s="1155"/>
    </row>
    <row r="3177" spans="1:8" x14ac:dyDescent="0.25">
      <c r="A3177" s="113">
        <v>45188</v>
      </c>
      <c r="B3177" s="21" t="s">
        <v>10232</v>
      </c>
      <c r="C3177" s="13" t="s">
        <v>164</v>
      </c>
      <c r="D3177" s="766"/>
      <c r="E3177" s="783"/>
      <c r="F3177" s="142">
        <v>9551</v>
      </c>
      <c r="G3177" s="784">
        <f t="shared" si="64"/>
        <v>-9551</v>
      </c>
      <c r="H3177" s="1155"/>
    </row>
    <row r="3178" spans="1:8" x14ac:dyDescent="0.25">
      <c r="A3178" s="113">
        <v>45188</v>
      </c>
      <c r="B3178" s="21" t="s">
        <v>9356</v>
      </c>
      <c r="C3178" s="13" t="s">
        <v>164</v>
      </c>
      <c r="D3178" s="766"/>
      <c r="E3178" s="783"/>
      <c r="F3178" s="142">
        <v>20807</v>
      </c>
      <c r="G3178" s="784">
        <f t="shared" si="64"/>
        <v>-20807</v>
      </c>
      <c r="H3178" s="1155"/>
    </row>
    <row r="3179" spans="1:8" ht="16.5" thickBot="1" x14ac:dyDescent="0.3">
      <c r="A3179" s="113">
        <v>45188</v>
      </c>
      <c r="B3179" s="21" t="s">
        <v>10379</v>
      </c>
      <c r="C3179" s="13" t="s">
        <v>164</v>
      </c>
      <c r="D3179" s="766"/>
      <c r="E3179" s="783"/>
      <c r="F3179" s="786">
        <v>14924</v>
      </c>
      <c r="G3179" s="784">
        <f t="shared" si="64"/>
        <v>-14924</v>
      </c>
      <c r="H3179" s="1156"/>
    </row>
    <row r="3180" spans="1:8" x14ac:dyDescent="0.25">
      <c r="A3180" s="113">
        <v>45188</v>
      </c>
      <c r="B3180" s="21" t="s">
        <v>9356</v>
      </c>
      <c r="C3180" s="13" t="s">
        <v>169</v>
      </c>
      <c r="D3180" s="766" t="s">
        <v>11202</v>
      </c>
      <c r="E3180" s="22">
        <v>44544</v>
      </c>
      <c r="F3180" s="110"/>
      <c r="G3180" s="784">
        <f t="shared" si="64"/>
        <v>44544</v>
      </c>
      <c r="H3180" s="956"/>
    </row>
    <row r="3181" spans="1:8" ht="16.5" thickBot="1" x14ac:dyDescent="0.3">
      <c r="A3181" s="113">
        <v>45191</v>
      </c>
      <c r="B3181" s="21" t="s">
        <v>10576</v>
      </c>
      <c r="C3181" s="13" t="s">
        <v>180</v>
      </c>
      <c r="D3181" s="766"/>
      <c r="E3181" s="22"/>
      <c r="F3181" s="110">
        <v>1000000</v>
      </c>
      <c r="G3181" s="14">
        <f t="shared" si="64"/>
        <v>-1000000</v>
      </c>
      <c r="H3181" s="13" t="s">
        <v>11160</v>
      </c>
    </row>
    <row r="3182" spans="1:8" x14ac:dyDescent="0.25">
      <c r="A3182" s="113">
        <v>45190</v>
      </c>
      <c r="B3182" s="21" t="s">
        <v>9986</v>
      </c>
      <c r="C3182" s="13" t="s">
        <v>169</v>
      </c>
      <c r="D3182" s="766"/>
      <c r="E3182" s="783"/>
      <c r="F3182" s="785">
        <v>100000</v>
      </c>
      <c r="G3182" s="784">
        <f t="shared" si="64"/>
        <v>-100000</v>
      </c>
      <c r="H3182" s="1163" t="s">
        <v>11172</v>
      </c>
    </row>
    <row r="3183" spans="1:8" x14ac:dyDescent="0.25">
      <c r="A3183" s="113">
        <v>45190</v>
      </c>
      <c r="B3183" s="21" t="s">
        <v>10571</v>
      </c>
      <c r="C3183" s="13" t="s">
        <v>169</v>
      </c>
      <c r="D3183" s="766"/>
      <c r="E3183" s="783"/>
      <c r="F3183" s="142">
        <v>100000</v>
      </c>
      <c r="G3183" s="784">
        <f t="shared" si="64"/>
        <v>-100000</v>
      </c>
      <c r="H3183" s="1168"/>
    </row>
    <row r="3184" spans="1:8" ht="16.5" thickBot="1" x14ac:dyDescent="0.3">
      <c r="A3184" s="113">
        <v>45190</v>
      </c>
      <c r="B3184" s="21" t="s">
        <v>9356</v>
      </c>
      <c r="C3184" s="13" t="s">
        <v>169</v>
      </c>
      <c r="D3184" s="766"/>
      <c r="E3184" s="783"/>
      <c r="F3184" s="786">
        <v>300000</v>
      </c>
      <c r="G3184" s="784">
        <f t="shared" si="64"/>
        <v>-300000</v>
      </c>
      <c r="H3184" s="1164"/>
    </row>
    <row r="3185" spans="1:8" x14ac:dyDescent="0.25">
      <c r="A3185" s="113">
        <v>45190</v>
      </c>
      <c r="B3185" s="21" t="s">
        <v>10232</v>
      </c>
      <c r="C3185" s="13" t="s">
        <v>8394</v>
      </c>
      <c r="D3185" s="766"/>
      <c r="E3185" s="22"/>
      <c r="F3185" s="112">
        <v>500000</v>
      </c>
      <c r="G3185" s="784">
        <f t="shared" si="64"/>
        <v>-500000</v>
      </c>
      <c r="H3185" s="13" t="s">
        <v>11168</v>
      </c>
    </row>
    <row r="3186" spans="1:8" x14ac:dyDescent="0.25">
      <c r="A3186" s="113">
        <v>45192</v>
      </c>
      <c r="B3186" s="21" t="s">
        <v>9356</v>
      </c>
      <c r="C3186" s="13" t="s">
        <v>7467</v>
      </c>
      <c r="D3186" s="766" t="s">
        <v>11252</v>
      </c>
      <c r="E3186" s="22">
        <v>16000</v>
      </c>
      <c r="F3186" s="112"/>
      <c r="G3186" s="784">
        <f t="shared" si="64"/>
        <v>16000</v>
      </c>
      <c r="H3186" s="13"/>
    </row>
    <row r="3187" spans="1:8" x14ac:dyDescent="0.25">
      <c r="A3187" s="113">
        <v>45194</v>
      </c>
      <c r="B3187" s="21" t="s">
        <v>10232</v>
      </c>
      <c r="C3187" s="13" t="s">
        <v>180</v>
      </c>
      <c r="D3187" s="766" t="s">
        <v>11201</v>
      </c>
      <c r="E3187" s="22">
        <v>18060</v>
      </c>
      <c r="F3187" s="112"/>
      <c r="G3187" s="784">
        <f t="shared" si="64"/>
        <v>18060</v>
      </c>
      <c r="H3187" s="13"/>
    </row>
    <row r="3188" spans="1:8" x14ac:dyDescent="0.25">
      <c r="A3188" s="113">
        <v>45194</v>
      </c>
      <c r="B3188" s="21" t="s">
        <v>9967</v>
      </c>
      <c r="C3188" s="13" t="s">
        <v>169</v>
      </c>
      <c r="D3188" s="766" t="s">
        <v>11203</v>
      </c>
      <c r="E3188" s="22">
        <v>15350</v>
      </c>
      <c r="F3188" s="112"/>
      <c r="G3188" s="784">
        <f t="shared" si="64"/>
        <v>15350</v>
      </c>
      <c r="H3188" s="13"/>
    </row>
    <row r="3189" spans="1:8" x14ac:dyDescent="0.25">
      <c r="A3189" s="113">
        <v>45194</v>
      </c>
      <c r="B3189" s="21" t="s">
        <v>10232</v>
      </c>
      <c r="C3189" s="13" t="s">
        <v>11324</v>
      </c>
      <c r="D3189" s="766"/>
      <c r="E3189" s="22"/>
      <c r="F3189" s="111">
        <v>1000000</v>
      </c>
      <c r="G3189" s="784">
        <f t="shared" si="64"/>
        <v>-1000000</v>
      </c>
      <c r="H3189" s="13" t="s">
        <v>11325</v>
      </c>
    </row>
    <row r="3190" spans="1:8" ht="16.5" thickBot="1" x14ac:dyDescent="0.3">
      <c r="A3190" s="113">
        <v>45194</v>
      </c>
      <c r="B3190" s="21" t="s">
        <v>10571</v>
      </c>
      <c r="C3190" s="13" t="s">
        <v>7467</v>
      </c>
      <c r="D3190" s="766"/>
      <c r="E3190" s="22"/>
      <c r="F3190" s="111">
        <v>500000</v>
      </c>
      <c r="G3190" s="784">
        <f t="shared" si="64"/>
        <v>-500000</v>
      </c>
      <c r="H3190" s="13" t="s">
        <v>11174</v>
      </c>
    </row>
    <row r="3191" spans="1:8" x14ac:dyDescent="0.25">
      <c r="A3191" s="113">
        <v>45195</v>
      </c>
      <c r="B3191" s="21" t="s">
        <v>10151</v>
      </c>
      <c r="C3191" s="13" t="s">
        <v>8394</v>
      </c>
      <c r="D3191" s="766"/>
      <c r="E3191" s="783"/>
      <c r="F3191" s="785">
        <v>158496</v>
      </c>
      <c r="G3191" s="784">
        <f t="shared" si="64"/>
        <v>-158496</v>
      </c>
      <c r="H3191" s="1163" t="s">
        <v>11224</v>
      </c>
    </row>
    <row r="3192" spans="1:8" x14ac:dyDescent="0.25">
      <c r="A3192" s="113">
        <v>45195</v>
      </c>
      <c r="B3192" s="21" t="s">
        <v>10571</v>
      </c>
      <c r="C3192" s="13" t="s">
        <v>8394</v>
      </c>
      <c r="D3192" s="766"/>
      <c r="E3192" s="783"/>
      <c r="F3192" s="152">
        <v>11574</v>
      </c>
      <c r="G3192" s="784">
        <f t="shared" si="64"/>
        <v>-11574</v>
      </c>
      <c r="H3192" s="1168"/>
    </row>
    <row r="3193" spans="1:8" x14ac:dyDescent="0.25">
      <c r="A3193" s="113">
        <v>45195</v>
      </c>
      <c r="B3193" s="21" t="s">
        <v>9356</v>
      </c>
      <c r="C3193" s="13" t="s">
        <v>8394</v>
      </c>
      <c r="D3193" s="766"/>
      <c r="E3193" s="783"/>
      <c r="F3193" s="152">
        <v>120076</v>
      </c>
      <c r="G3193" s="784">
        <f t="shared" si="64"/>
        <v>-120076</v>
      </c>
      <c r="H3193" s="1168"/>
    </row>
    <row r="3194" spans="1:8" x14ac:dyDescent="0.25">
      <c r="A3194" s="113">
        <v>45195</v>
      </c>
      <c r="B3194" s="21" t="s">
        <v>10379</v>
      </c>
      <c r="C3194" s="13" t="s">
        <v>8394</v>
      </c>
      <c r="D3194" s="766"/>
      <c r="E3194" s="783"/>
      <c r="F3194" s="152">
        <v>209438</v>
      </c>
      <c r="G3194" s="784">
        <f t="shared" si="64"/>
        <v>-209438</v>
      </c>
      <c r="H3194" s="1168"/>
    </row>
    <row r="3195" spans="1:8" x14ac:dyDescent="0.25">
      <c r="A3195" s="113">
        <v>45195</v>
      </c>
      <c r="B3195" s="21" t="s">
        <v>11075</v>
      </c>
      <c r="C3195" s="13" t="s">
        <v>8394</v>
      </c>
      <c r="D3195" s="766"/>
      <c r="E3195" s="783"/>
      <c r="F3195" s="152">
        <v>203556</v>
      </c>
      <c r="G3195" s="784">
        <f t="shared" si="64"/>
        <v>-203556</v>
      </c>
      <c r="H3195" s="1168"/>
    </row>
    <row r="3196" spans="1:8" ht="16.5" customHeight="1" thickBot="1" x14ac:dyDescent="0.3">
      <c r="A3196" s="113">
        <v>45195</v>
      </c>
      <c r="B3196" s="21" t="s">
        <v>10576</v>
      </c>
      <c r="C3196" s="13" t="s">
        <v>8394</v>
      </c>
      <c r="D3196" s="766"/>
      <c r="E3196" s="783"/>
      <c r="F3196" s="296">
        <v>296860</v>
      </c>
      <c r="G3196" s="784">
        <f t="shared" si="64"/>
        <v>-296860</v>
      </c>
      <c r="H3196" s="1164"/>
    </row>
    <row r="3197" spans="1:8" x14ac:dyDescent="0.25">
      <c r="A3197" s="113">
        <v>45195</v>
      </c>
      <c r="B3197" s="21" t="s">
        <v>10571</v>
      </c>
      <c r="C3197" s="13" t="s">
        <v>7467</v>
      </c>
      <c r="D3197" s="766"/>
      <c r="E3197" s="783"/>
      <c r="F3197" s="785">
        <v>586928</v>
      </c>
      <c r="G3197" s="784">
        <f t="shared" si="64"/>
        <v>-586928</v>
      </c>
      <c r="H3197" s="1143" t="s">
        <v>11213</v>
      </c>
    </row>
    <row r="3198" spans="1:8" x14ac:dyDescent="0.25">
      <c r="A3198" s="113">
        <v>45195</v>
      </c>
      <c r="B3198" s="21" t="s">
        <v>9661</v>
      </c>
      <c r="C3198" s="13" t="s">
        <v>7467</v>
      </c>
      <c r="D3198" s="766"/>
      <c r="E3198" s="783"/>
      <c r="F3198" s="142">
        <v>130436</v>
      </c>
      <c r="G3198" s="784">
        <f t="shared" si="64"/>
        <v>-130436</v>
      </c>
      <c r="H3198" s="1144"/>
    </row>
    <row r="3199" spans="1:8" ht="16.5" thickBot="1" x14ac:dyDescent="0.3">
      <c r="A3199" s="113">
        <v>45195</v>
      </c>
      <c r="B3199" s="21" t="s">
        <v>10296</v>
      </c>
      <c r="C3199" s="13" t="s">
        <v>7467</v>
      </c>
      <c r="D3199" s="766"/>
      <c r="E3199" s="783"/>
      <c r="F3199" s="786">
        <v>82636</v>
      </c>
      <c r="G3199" s="784">
        <f t="shared" si="64"/>
        <v>-82636</v>
      </c>
      <c r="H3199" s="1145"/>
    </row>
    <row r="3200" spans="1:8" x14ac:dyDescent="0.25">
      <c r="A3200" s="113">
        <v>45195</v>
      </c>
      <c r="B3200" s="21" t="s">
        <v>10232</v>
      </c>
      <c r="C3200" s="13" t="s">
        <v>7467</v>
      </c>
      <c r="D3200" s="766" t="s">
        <v>11253</v>
      </c>
      <c r="E3200" s="783">
        <v>716336</v>
      </c>
      <c r="F3200" s="214"/>
      <c r="G3200" s="784">
        <f t="shared" si="64"/>
        <v>716336</v>
      </c>
      <c r="H3200" s="343"/>
    </row>
    <row r="3201" spans="1:8" ht="16.5" thickBot="1" x14ac:dyDescent="0.3">
      <c r="A3201" s="113">
        <v>45197</v>
      </c>
      <c r="B3201" s="21" t="s">
        <v>11075</v>
      </c>
      <c r="C3201" s="13" t="s">
        <v>7467</v>
      </c>
      <c r="D3201" s="766" t="s">
        <v>11254</v>
      </c>
      <c r="E3201" s="783">
        <v>147702</v>
      </c>
      <c r="F3201" s="214"/>
      <c r="G3201" s="784">
        <f t="shared" si="64"/>
        <v>147702</v>
      </c>
      <c r="H3201" s="343"/>
    </row>
    <row r="3202" spans="1:8" x14ac:dyDescent="0.25">
      <c r="A3202" s="113">
        <v>45195</v>
      </c>
      <c r="B3202" s="21" t="s">
        <v>10571</v>
      </c>
      <c r="C3202" s="13" t="s">
        <v>7467</v>
      </c>
      <c r="D3202" s="766"/>
      <c r="E3202" s="783"/>
      <c r="F3202" s="785">
        <v>32460</v>
      </c>
      <c r="G3202" s="784">
        <f t="shared" si="64"/>
        <v>-32460</v>
      </c>
      <c r="H3202" s="1163" t="s">
        <v>11172</v>
      </c>
    </row>
    <row r="3203" spans="1:8" x14ac:dyDescent="0.25">
      <c r="A3203" s="113">
        <v>45195</v>
      </c>
      <c r="B3203" s="21" t="s">
        <v>10151</v>
      </c>
      <c r="C3203" s="13" t="s">
        <v>7467</v>
      </c>
      <c r="D3203" s="766"/>
      <c r="E3203" s="783"/>
      <c r="F3203" s="152">
        <v>228360</v>
      </c>
      <c r="G3203" s="784">
        <f t="shared" si="64"/>
        <v>-228360</v>
      </c>
      <c r="H3203" s="1168"/>
    </row>
    <row r="3204" spans="1:8" x14ac:dyDescent="0.25">
      <c r="A3204" s="113">
        <v>45195</v>
      </c>
      <c r="B3204" s="21" t="s">
        <v>9986</v>
      </c>
      <c r="C3204" s="13" t="s">
        <v>7467</v>
      </c>
      <c r="D3204" s="766"/>
      <c r="E3204" s="783"/>
      <c r="F3204" s="152">
        <v>35755</v>
      </c>
      <c r="G3204" s="784">
        <f t="shared" si="64"/>
        <v>-35755</v>
      </c>
      <c r="H3204" s="1168"/>
    </row>
    <row r="3205" spans="1:8" ht="16.5" thickBot="1" x14ac:dyDescent="0.3">
      <c r="A3205" s="113">
        <v>45195</v>
      </c>
      <c r="B3205" s="21" t="s">
        <v>11075</v>
      </c>
      <c r="C3205" s="13" t="s">
        <v>7467</v>
      </c>
      <c r="D3205" s="766"/>
      <c r="E3205" s="783"/>
      <c r="F3205" s="296">
        <f>500000-F3204-F3203-F3202</f>
        <v>203425</v>
      </c>
      <c r="G3205" s="784">
        <f t="shared" si="64"/>
        <v>-203425</v>
      </c>
      <c r="H3205" s="1164"/>
    </row>
    <row r="3206" spans="1:8" x14ac:dyDescent="0.25">
      <c r="A3206" s="113">
        <v>45197</v>
      </c>
      <c r="B3206" s="21" t="s">
        <v>10576</v>
      </c>
      <c r="C3206" s="13" t="s">
        <v>8394</v>
      </c>
      <c r="D3206" s="766" t="s">
        <v>11258</v>
      </c>
      <c r="E3206" s="783">
        <v>198542</v>
      </c>
      <c r="F3206" s="214"/>
      <c r="G3206" s="784">
        <f t="shared" si="64"/>
        <v>198542</v>
      </c>
      <c r="H3206" s="956"/>
    </row>
    <row r="3207" spans="1:8" ht="21" x14ac:dyDescent="0.25">
      <c r="A3207" s="113">
        <v>45197</v>
      </c>
      <c r="B3207" s="21" t="s">
        <v>11075</v>
      </c>
      <c r="C3207" s="13" t="s">
        <v>7467</v>
      </c>
      <c r="D3207" s="766"/>
      <c r="E3207" s="783"/>
      <c r="F3207" s="214">
        <v>50000</v>
      </c>
      <c r="G3207" s="784">
        <f t="shared" si="64"/>
        <v>-50000</v>
      </c>
      <c r="H3207" s="1052" t="s">
        <v>11264</v>
      </c>
    </row>
    <row r="3208" spans="1:8" x14ac:dyDescent="0.25">
      <c r="A3208" s="113">
        <v>45197</v>
      </c>
      <c r="B3208" s="21" t="s">
        <v>10576</v>
      </c>
      <c r="C3208" s="13" t="s">
        <v>8394</v>
      </c>
      <c r="D3208" s="766" t="s">
        <v>11259</v>
      </c>
      <c r="E3208" s="783">
        <v>43188</v>
      </c>
      <c r="F3208" s="214"/>
      <c r="G3208" s="784">
        <f t="shared" si="64"/>
        <v>43188</v>
      </c>
      <c r="H3208" s="956"/>
    </row>
    <row r="3209" spans="1:8" x14ac:dyDescent="0.25">
      <c r="A3209" s="113">
        <v>45197</v>
      </c>
      <c r="B3209" s="21" t="s">
        <v>11075</v>
      </c>
      <c r="C3209" s="13" t="s">
        <v>8394</v>
      </c>
      <c r="D3209" s="766" t="s">
        <v>11260</v>
      </c>
      <c r="E3209" s="783">
        <v>137198</v>
      </c>
      <c r="F3209" s="214"/>
      <c r="G3209" s="784">
        <f t="shared" si="64"/>
        <v>137198</v>
      </c>
      <c r="H3209" s="956"/>
    </row>
    <row r="3210" spans="1:8" x14ac:dyDescent="0.25">
      <c r="A3210" s="113">
        <v>45197</v>
      </c>
      <c r="B3210" s="21" t="s">
        <v>9356</v>
      </c>
      <c r="C3210" s="13" t="s">
        <v>8394</v>
      </c>
      <c r="D3210" s="766" t="s">
        <v>11261</v>
      </c>
      <c r="E3210" s="783">
        <v>3763</v>
      </c>
      <c r="F3210" s="214"/>
      <c r="G3210" s="784">
        <f t="shared" si="64"/>
        <v>3763</v>
      </c>
      <c r="H3210" s="956"/>
    </row>
    <row r="3211" spans="1:8" x14ac:dyDescent="0.25">
      <c r="A3211" s="113">
        <v>45199</v>
      </c>
      <c r="B3211" s="21" t="s">
        <v>10576</v>
      </c>
      <c r="C3211" s="13" t="s">
        <v>168</v>
      </c>
      <c r="D3211" s="766" t="s">
        <v>11262</v>
      </c>
      <c r="E3211" s="783">
        <v>3780</v>
      </c>
      <c r="F3211" s="214"/>
      <c r="G3211" s="784">
        <f t="shared" si="64"/>
        <v>3780</v>
      </c>
      <c r="H3211" s="956"/>
    </row>
    <row r="3212" spans="1:8" x14ac:dyDescent="0.25">
      <c r="A3212" s="113">
        <v>45201</v>
      </c>
      <c r="B3212" s="21" t="s">
        <v>9986</v>
      </c>
      <c r="C3212" s="13" t="s">
        <v>169</v>
      </c>
      <c r="D3212" s="766"/>
      <c r="E3212" s="783">
        <v>13532</v>
      </c>
      <c r="F3212" s="214"/>
      <c r="G3212" s="784">
        <f t="shared" si="64"/>
        <v>13532</v>
      </c>
      <c r="H3212" s="956"/>
    </row>
    <row r="3213" spans="1:8" x14ac:dyDescent="0.25">
      <c r="A3213" s="113">
        <v>45201</v>
      </c>
      <c r="B3213" s="21" t="s">
        <v>10576</v>
      </c>
      <c r="C3213" s="13" t="s">
        <v>5187</v>
      </c>
      <c r="D3213" s="766" t="s">
        <v>12267</v>
      </c>
      <c r="E3213" s="783">
        <v>198000</v>
      </c>
      <c r="F3213" s="214"/>
      <c r="G3213" s="784">
        <f t="shared" si="64"/>
        <v>198000</v>
      </c>
      <c r="H3213" s="956"/>
    </row>
    <row r="3214" spans="1:8" x14ac:dyDescent="0.25">
      <c r="A3214" s="113">
        <v>45201</v>
      </c>
      <c r="B3214" s="21" t="s">
        <v>10296</v>
      </c>
      <c r="C3214" s="13" t="s">
        <v>5187</v>
      </c>
      <c r="D3214" s="766" t="s">
        <v>12261</v>
      </c>
      <c r="E3214" s="783">
        <v>151948</v>
      </c>
      <c r="F3214" s="214"/>
      <c r="G3214" s="784">
        <f t="shared" si="64"/>
        <v>151948</v>
      </c>
      <c r="H3214" s="956"/>
    </row>
    <row r="3215" spans="1:8" x14ac:dyDescent="0.25">
      <c r="A3215" s="113">
        <v>45202</v>
      </c>
      <c r="B3215" s="21" t="s">
        <v>10151</v>
      </c>
      <c r="C3215" s="13" t="s">
        <v>8394</v>
      </c>
      <c r="D3215" s="766" t="s">
        <v>11345</v>
      </c>
      <c r="E3215" s="783">
        <v>75140</v>
      </c>
      <c r="F3215" s="214"/>
      <c r="G3215" s="784">
        <f t="shared" si="64"/>
        <v>75140</v>
      </c>
      <c r="H3215" s="956"/>
    </row>
    <row r="3216" spans="1:8" x14ac:dyDescent="0.25">
      <c r="A3216" s="113">
        <v>45202</v>
      </c>
      <c r="B3216" s="21" t="s">
        <v>10576</v>
      </c>
      <c r="C3216" s="13" t="s">
        <v>7467</v>
      </c>
      <c r="D3216" s="766" t="s">
        <v>11255</v>
      </c>
      <c r="E3216" s="22">
        <v>64000</v>
      </c>
      <c r="F3216" s="112"/>
      <c r="G3216" s="784">
        <f t="shared" si="64"/>
        <v>64000</v>
      </c>
      <c r="H3216" s="13"/>
    </row>
    <row r="3217" spans="1:8" ht="16.5" thickBot="1" x14ac:dyDescent="0.3">
      <c r="A3217" s="113">
        <v>45202</v>
      </c>
      <c r="B3217" s="21" t="s">
        <v>10232</v>
      </c>
      <c r="C3217" s="13" t="s">
        <v>7467</v>
      </c>
      <c r="D3217" s="766" t="s">
        <v>11256</v>
      </c>
      <c r="E3217" s="22">
        <v>683270</v>
      </c>
      <c r="F3217" s="111"/>
      <c r="G3217" s="784">
        <f t="shared" si="64"/>
        <v>683270</v>
      </c>
      <c r="H3217" s="13"/>
    </row>
    <row r="3218" spans="1:8" x14ac:dyDescent="0.25">
      <c r="A3218" s="113">
        <v>45202</v>
      </c>
      <c r="B3218" s="21" t="s">
        <v>8559</v>
      </c>
      <c r="C3218" s="13" t="s">
        <v>168</v>
      </c>
      <c r="D3218" s="766"/>
      <c r="E3218" s="783"/>
      <c r="F3218" s="785">
        <v>83200</v>
      </c>
      <c r="G3218" s="784">
        <f t="shared" si="64"/>
        <v>-83200</v>
      </c>
      <c r="H3218" s="1163" t="s">
        <v>11172</v>
      </c>
    </row>
    <row r="3219" spans="1:8" x14ac:dyDescent="0.25">
      <c r="A3219" s="113">
        <v>45202</v>
      </c>
      <c r="B3219" s="21" t="s">
        <v>8868</v>
      </c>
      <c r="C3219" s="13" t="s">
        <v>168</v>
      </c>
      <c r="D3219" s="766"/>
      <c r="E3219" s="783"/>
      <c r="F3219" s="152">
        <v>227720</v>
      </c>
      <c r="G3219" s="784">
        <f t="shared" si="64"/>
        <v>-227720</v>
      </c>
      <c r="H3219" s="1168"/>
    </row>
    <row r="3220" spans="1:8" x14ac:dyDescent="0.25">
      <c r="A3220" s="113">
        <v>45202</v>
      </c>
      <c r="B3220" s="21" t="s">
        <v>9507</v>
      </c>
      <c r="C3220" s="13" t="s">
        <v>168</v>
      </c>
      <c r="D3220" s="766"/>
      <c r="E3220" s="783"/>
      <c r="F3220" s="152">
        <v>9820</v>
      </c>
      <c r="G3220" s="784">
        <f t="shared" si="64"/>
        <v>-9820</v>
      </c>
      <c r="H3220" s="1168"/>
    </row>
    <row r="3221" spans="1:8" ht="16.5" thickBot="1" x14ac:dyDescent="0.3">
      <c r="A3221" s="113">
        <v>45202</v>
      </c>
      <c r="B3221" s="21" t="s">
        <v>10296</v>
      </c>
      <c r="C3221" s="13" t="s">
        <v>168</v>
      </c>
      <c r="D3221" s="766"/>
      <c r="E3221" s="783"/>
      <c r="F3221" s="296">
        <v>179260</v>
      </c>
      <c r="G3221" s="784">
        <f t="shared" si="64"/>
        <v>-179260</v>
      </c>
      <c r="H3221" s="1164"/>
    </row>
    <row r="3222" spans="1:8" x14ac:dyDescent="0.25">
      <c r="A3222" s="113">
        <v>45202</v>
      </c>
      <c r="B3222" s="21" t="s">
        <v>9356</v>
      </c>
      <c r="C3222" s="13" t="s">
        <v>7467</v>
      </c>
      <c r="D3222" s="766"/>
      <c r="E3222" s="22"/>
      <c r="F3222" s="112">
        <v>200000</v>
      </c>
      <c r="G3222" s="14">
        <f t="shared" si="64"/>
        <v>-200000</v>
      </c>
      <c r="H3222" s="13" t="s">
        <v>11174</v>
      </c>
    </row>
    <row r="3223" spans="1:8" x14ac:dyDescent="0.25">
      <c r="A3223" s="113">
        <v>45203</v>
      </c>
      <c r="B3223" s="21" t="s">
        <v>10576</v>
      </c>
      <c r="C3223" s="13" t="s">
        <v>180</v>
      </c>
      <c r="D3223" s="766"/>
      <c r="E3223" s="22"/>
      <c r="F3223" s="19">
        <v>500000</v>
      </c>
      <c r="G3223" s="14">
        <f t="shared" si="64"/>
        <v>-500000</v>
      </c>
      <c r="H3223" s="13" t="s">
        <v>11174</v>
      </c>
    </row>
    <row r="3224" spans="1:8" x14ac:dyDescent="0.25">
      <c r="A3224" s="113">
        <v>45204</v>
      </c>
      <c r="B3224" s="21" t="s">
        <v>9986</v>
      </c>
      <c r="C3224" s="13" t="s">
        <v>169</v>
      </c>
      <c r="D3224" s="766" t="s">
        <v>11358</v>
      </c>
      <c r="E3224" s="22">
        <v>149219</v>
      </c>
      <c r="F3224" s="19"/>
      <c r="G3224" s="14">
        <f t="shared" si="64"/>
        <v>149219</v>
      </c>
      <c r="H3224" s="13"/>
    </row>
    <row r="3225" spans="1:8" x14ac:dyDescent="0.25">
      <c r="A3225" s="113">
        <v>45205</v>
      </c>
      <c r="B3225" s="21" t="s">
        <v>10232</v>
      </c>
      <c r="C3225" s="13" t="s">
        <v>7467</v>
      </c>
      <c r="D3225" s="766" t="s">
        <v>11353</v>
      </c>
      <c r="E3225" s="22">
        <v>461969</v>
      </c>
      <c r="F3225" s="19"/>
      <c r="G3225" s="14">
        <f t="shared" si="64"/>
        <v>461969</v>
      </c>
      <c r="H3225" s="13"/>
    </row>
    <row r="3226" spans="1:8" x14ac:dyDescent="0.25">
      <c r="A3226" s="113">
        <v>45205</v>
      </c>
      <c r="B3226" s="21" t="s">
        <v>10576</v>
      </c>
      <c r="C3226" s="13" t="s">
        <v>7467</v>
      </c>
      <c r="D3226" s="766" t="s">
        <v>11354</v>
      </c>
      <c r="E3226" s="22">
        <v>461969</v>
      </c>
      <c r="F3226" s="19"/>
      <c r="G3226" s="14">
        <f t="shared" si="64"/>
        <v>461969</v>
      </c>
      <c r="H3226" s="13"/>
    </row>
    <row r="3227" spans="1:8" x14ac:dyDescent="0.25">
      <c r="A3227" s="113">
        <v>45206</v>
      </c>
      <c r="B3227" s="21" t="s">
        <v>9986</v>
      </c>
      <c r="C3227" s="13" t="s">
        <v>164</v>
      </c>
      <c r="D3227" s="766" t="s">
        <v>11272</v>
      </c>
      <c r="E3227" s="22">
        <v>11352</v>
      </c>
      <c r="F3227" s="19"/>
      <c r="G3227" s="14">
        <f t="shared" si="64"/>
        <v>11352</v>
      </c>
      <c r="H3227" s="13"/>
    </row>
    <row r="3228" spans="1:8" x14ac:dyDescent="0.25">
      <c r="A3228" s="113">
        <v>45206</v>
      </c>
      <c r="B3228" s="21" t="s">
        <v>10232</v>
      </c>
      <c r="C3228" s="13" t="s">
        <v>168</v>
      </c>
      <c r="D3228" s="766" t="s">
        <v>11330</v>
      </c>
      <c r="E3228" s="22">
        <v>44000</v>
      </c>
      <c r="F3228" s="19"/>
      <c r="G3228" s="14">
        <f t="shared" si="64"/>
        <v>44000</v>
      </c>
      <c r="H3228" s="13"/>
    </row>
    <row r="3229" spans="1:8" x14ac:dyDescent="0.25">
      <c r="A3229" s="113">
        <v>45206</v>
      </c>
      <c r="B3229" s="21" t="s">
        <v>10232</v>
      </c>
      <c r="C3229" s="13" t="s">
        <v>8394</v>
      </c>
      <c r="D3229" s="766" t="s">
        <v>11346</v>
      </c>
      <c r="E3229" s="22">
        <v>324466</v>
      </c>
      <c r="F3229" s="19"/>
      <c r="G3229" s="14">
        <f t="shared" si="64"/>
        <v>324466</v>
      </c>
      <c r="H3229" s="13"/>
    </row>
    <row r="3230" spans="1:8" x14ac:dyDescent="0.25">
      <c r="A3230" s="113">
        <v>45206</v>
      </c>
      <c r="B3230" s="21" t="s">
        <v>10576</v>
      </c>
      <c r="C3230" s="13" t="s">
        <v>8394</v>
      </c>
      <c r="D3230" s="766" t="s">
        <v>11347</v>
      </c>
      <c r="E3230" s="22">
        <v>61576</v>
      </c>
      <c r="F3230" s="19"/>
      <c r="G3230" s="14">
        <f t="shared" si="64"/>
        <v>61576</v>
      </c>
      <c r="H3230" s="13"/>
    </row>
    <row r="3231" spans="1:8" x14ac:dyDescent="0.25">
      <c r="A3231" s="113">
        <v>45206</v>
      </c>
      <c r="B3231" s="21" t="s">
        <v>10379</v>
      </c>
      <c r="C3231" s="13" t="s">
        <v>8394</v>
      </c>
      <c r="D3231" s="766" t="s">
        <v>11348</v>
      </c>
      <c r="E3231" s="22">
        <v>17368</v>
      </c>
      <c r="F3231" s="19"/>
      <c r="G3231" s="14">
        <f t="shared" si="64"/>
        <v>17368</v>
      </c>
      <c r="H3231" s="13"/>
    </row>
    <row r="3232" spans="1:8" x14ac:dyDescent="0.25">
      <c r="A3232" s="113">
        <v>45208</v>
      </c>
      <c r="B3232" s="21" t="s">
        <v>10232</v>
      </c>
      <c r="C3232" s="13" t="s">
        <v>168</v>
      </c>
      <c r="D3232" s="766" t="s">
        <v>11355</v>
      </c>
      <c r="E3232" s="22">
        <v>44000</v>
      </c>
      <c r="F3232" s="19"/>
      <c r="G3232" s="14">
        <f t="shared" si="64"/>
        <v>44000</v>
      </c>
      <c r="H3232" s="13"/>
    </row>
    <row r="3233" spans="1:8" x14ac:dyDescent="0.25">
      <c r="A3233" s="113">
        <v>45208</v>
      </c>
      <c r="B3233" s="21" t="s">
        <v>10909</v>
      </c>
      <c r="C3233" s="13" t="s">
        <v>168</v>
      </c>
      <c r="D3233" s="766" t="s">
        <v>11356</v>
      </c>
      <c r="E3233" s="22">
        <v>53000</v>
      </c>
      <c r="F3233" s="19"/>
      <c r="G3233" s="14">
        <f t="shared" si="64"/>
        <v>53000</v>
      </c>
      <c r="H3233" s="13"/>
    </row>
    <row r="3234" spans="1:8" x14ac:dyDescent="0.25">
      <c r="A3234" s="113">
        <v>45208</v>
      </c>
      <c r="B3234" s="21" t="s">
        <v>11075</v>
      </c>
      <c r="C3234" s="13" t="s">
        <v>8394</v>
      </c>
      <c r="D3234" s="766" t="s">
        <v>11349</v>
      </c>
      <c r="E3234" s="22">
        <v>57660</v>
      </c>
      <c r="F3234" s="19"/>
      <c r="G3234" s="14">
        <f t="shared" si="64"/>
        <v>57660</v>
      </c>
      <c r="H3234" s="13"/>
    </row>
    <row r="3235" spans="1:8" x14ac:dyDescent="0.25">
      <c r="A3235" s="113">
        <v>45208</v>
      </c>
      <c r="B3235" s="21" t="s">
        <v>10909</v>
      </c>
      <c r="C3235" s="13" t="s">
        <v>8394</v>
      </c>
      <c r="D3235" s="766" t="s">
        <v>11350</v>
      </c>
      <c r="E3235" s="22">
        <v>352873</v>
      </c>
      <c r="F3235" s="19"/>
      <c r="G3235" s="14">
        <f t="shared" si="64"/>
        <v>352873</v>
      </c>
      <c r="H3235" s="13"/>
    </row>
    <row r="3236" spans="1:8" x14ac:dyDescent="0.25">
      <c r="A3236" s="113">
        <v>45209</v>
      </c>
      <c r="B3236" s="21" t="s">
        <v>10232</v>
      </c>
      <c r="C3236" s="13" t="s">
        <v>11324</v>
      </c>
      <c r="D3236" s="766"/>
      <c r="E3236" s="22"/>
      <c r="F3236" s="19">
        <v>1000000</v>
      </c>
      <c r="G3236" s="14">
        <f t="shared" si="64"/>
        <v>-1000000</v>
      </c>
      <c r="H3236" s="13" t="s">
        <v>11326</v>
      </c>
    </row>
    <row r="3237" spans="1:8" x14ac:dyDescent="0.25">
      <c r="A3237" s="113">
        <v>45209</v>
      </c>
      <c r="B3237" s="21" t="s">
        <v>10909</v>
      </c>
      <c r="C3237" s="13" t="s">
        <v>5187</v>
      </c>
      <c r="D3237" s="766" t="s">
        <v>12270</v>
      </c>
      <c r="E3237" s="22">
        <v>291621.59999999998</v>
      </c>
      <c r="F3237" s="19"/>
      <c r="G3237" s="14">
        <f t="shared" si="64"/>
        <v>291621.59999999998</v>
      </c>
      <c r="H3237" s="13" t="s">
        <v>12274</v>
      </c>
    </row>
    <row r="3238" spans="1:8" x14ac:dyDescent="0.25">
      <c r="A3238" s="113">
        <v>45209</v>
      </c>
      <c r="B3238" s="21" t="s">
        <v>10909</v>
      </c>
      <c r="C3238" s="13" t="s">
        <v>5187</v>
      </c>
      <c r="D3238" s="766" t="s">
        <v>12271</v>
      </c>
      <c r="E3238" s="22">
        <v>87097.5</v>
      </c>
      <c r="F3238" s="19"/>
      <c r="G3238" s="14">
        <f t="shared" si="64"/>
        <v>87097.5</v>
      </c>
      <c r="H3238" s="13" t="s">
        <v>12274</v>
      </c>
    </row>
    <row r="3239" spans="1:8" x14ac:dyDescent="0.25">
      <c r="A3239" s="113">
        <v>45209</v>
      </c>
      <c r="B3239" s="21" t="s">
        <v>10909</v>
      </c>
      <c r="C3239" s="13" t="s">
        <v>5187</v>
      </c>
      <c r="D3239" s="766" t="s">
        <v>12272</v>
      </c>
      <c r="E3239" s="22">
        <v>214930.8</v>
      </c>
      <c r="F3239" s="19"/>
      <c r="G3239" s="14">
        <f t="shared" si="64"/>
        <v>214930.8</v>
      </c>
      <c r="H3239" s="13" t="s">
        <v>12274</v>
      </c>
    </row>
    <row r="3240" spans="1:8" x14ac:dyDescent="0.25">
      <c r="A3240" s="113">
        <v>45209</v>
      </c>
      <c r="B3240" s="21" t="s">
        <v>10909</v>
      </c>
      <c r="C3240" s="13" t="s">
        <v>5187</v>
      </c>
      <c r="D3240" s="766" t="s">
        <v>12273</v>
      </c>
      <c r="E3240" s="22">
        <v>253933.2</v>
      </c>
      <c r="F3240" s="19"/>
      <c r="G3240" s="14">
        <f t="shared" si="64"/>
        <v>253933.2</v>
      </c>
      <c r="H3240" s="13" t="s">
        <v>12274</v>
      </c>
    </row>
    <row r="3241" spans="1:8" x14ac:dyDescent="0.25">
      <c r="A3241" s="113">
        <v>45210</v>
      </c>
      <c r="B3241" s="21" t="s">
        <v>10909</v>
      </c>
      <c r="C3241" s="13" t="s">
        <v>5187</v>
      </c>
      <c r="D3241" s="766"/>
      <c r="E3241" s="22"/>
      <c r="F3241" s="19">
        <v>300000</v>
      </c>
      <c r="G3241" s="14">
        <f t="shared" si="64"/>
        <v>-300000</v>
      </c>
      <c r="H3241" s="13" t="s">
        <v>11326</v>
      </c>
    </row>
    <row r="3242" spans="1:8" x14ac:dyDescent="0.25">
      <c r="A3242" s="113">
        <v>45210</v>
      </c>
      <c r="B3242" s="21" t="s">
        <v>10909</v>
      </c>
      <c r="C3242" s="13" t="s">
        <v>5187</v>
      </c>
      <c r="D3242" s="766"/>
      <c r="E3242" s="22"/>
      <c r="F3242" s="19">
        <v>300000</v>
      </c>
      <c r="G3242" s="14">
        <f t="shared" si="64"/>
        <v>-300000</v>
      </c>
      <c r="H3242" s="13" t="s">
        <v>11323</v>
      </c>
    </row>
    <row r="3243" spans="1:8" x14ac:dyDescent="0.25">
      <c r="A3243" s="113">
        <v>45210</v>
      </c>
      <c r="B3243" s="21" t="s">
        <v>10576</v>
      </c>
      <c r="C3243" s="13" t="s">
        <v>5187</v>
      </c>
      <c r="D3243" s="766"/>
      <c r="E3243" s="22"/>
      <c r="F3243" s="19">
        <v>198000</v>
      </c>
      <c r="G3243" s="14">
        <f t="shared" si="64"/>
        <v>-198000</v>
      </c>
      <c r="H3243" s="13" t="s">
        <v>11321</v>
      </c>
    </row>
    <row r="3244" spans="1:8" x14ac:dyDescent="0.25">
      <c r="A3244" s="113">
        <v>45210</v>
      </c>
      <c r="B3244" s="21" t="s">
        <v>10909</v>
      </c>
      <c r="C3244" s="13" t="s">
        <v>5187</v>
      </c>
      <c r="D3244" s="766"/>
      <c r="E3244" s="22"/>
      <c r="F3244" s="19">
        <v>200000</v>
      </c>
      <c r="G3244" s="14">
        <f t="shared" si="64"/>
        <v>-200000</v>
      </c>
      <c r="H3244" s="13" t="s">
        <v>12268</v>
      </c>
    </row>
    <row r="3245" spans="1:8" x14ac:dyDescent="0.25">
      <c r="A3245" s="113">
        <v>45211</v>
      </c>
      <c r="B3245" s="21" t="s">
        <v>9769</v>
      </c>
      <c r="C3245" s="13" t="s">
        <v>8900</v>
      </c>
      <c r="D3245" s="766"/>
      <c r="E3245" s="22">
        <v>300000</v>
      </c>
      <c r="F3245" s="19"/>
      <c r="G3245" s="14">
        <f t="shared" si="64"/>
        <v>300000</v>
      </c>
      <c r="H3245" s="13" t="s">
        <v>11328</v>
      </c>
    </row>
    <row r="3246" spans="1:8" x14ac:dyDescent="0.25">
      <c r="A3246" s="113">
        <v>45211</v>
      </c>
      <c r="B3246" s="21" t="s">
        <v>9769</v>
      </c>
      <c r="C3246" s="13" t="s">
        <v>8900</v>
      </c>
      <c r="D3246" s="766"/>
      <c r="E3246" s="22"/>
      <c r="F3246" s="19">
        <v>100000</v>
      </c>
      <c r="G3246" s="14">
        <f t="shared" si="64"/>
        <v>-100000</v>
      </c>
      <c r="H3246" s="13" t="s">
        <v>4977</v>
      </c>
    </row>
    <row r="3247" spans="1:8" x14ac:dyDescent="0.25">
      <c r="A3247" s="113">
        <v>45211</v>
      </c>
      <c r="B3247" s="21" t="s">
        <v>7807</v>
      </c>
      <c r="C3247" s="13" t="s">
        <v>11329</v>
      </c>
      <c r="D3247" s="766"/>
      <c r="E3247" s="22">
        <v>1061510</v>
      </c>
      <c r="F3247" s="19"/>
      <c r="G3247" s="14">
        <f t="shared" si="64"/>
        <v>1061510</v>
      </c>
      <c r="H3247" s="13" t="s">
        <v>11328</v>
      </c>
    </row>
    <row r="3248" spans="1:8" x14ac:dyDescent="0.25">
      <c r="A3248" s="113">
        <v>45211</v>
      </c>
      <c r="B3248" s="21" t="s">
        <v>10576</v>
      </c>
      <c r="C3248" s="13" t="s">
        <v>9080</v>
      </c>
      <c r="D3248" s="766"/>
      <c r="E3248" s="22">
        <v>885000</v>
      </c>
      <c r="F3248" s="19"/>
      <c r="G3248" s="14">
        <f t="shared" si="64"/>
        <v>885000</v>
      </c>
      <c r="H3248" s="13" t="s">
        <v>11328</v>
      </c>
    </row>
    <row r="3249" spans="1:8" x14ac:dyDescent="0.25">
      <c r="A3249" s="113">
        <v>45211</v>
      </c>
      <c r="B3249" s="21" t="s">
        <v>10576</v>
      </c>
      <c r="C3249" s="13" t="s">
        <v>8091</v>
      </c>
      <c r="D3249" s="766"/>
      <c r="E3249" s="22">
        <v>4000000</v>
      </c>
      <c r="F3249" s="19"/>
      <c r="G3249" s="14">
        <f t="shared" si="64"/>
        <v>4000000</v>
      </c>
      <c r="H3249" s="13" t="s">
        <v>11328</v>
      </c>
    </row>
    <row r="3250" spans="1:8" x14ac:dyDescent="0.25">
      <c r="A3250" s="113">
        <v>45211</v>
      </c>
      <c r="B3250" s="21" t="s">
        <v>10909</v>
      </c>
      <c r="C3250" s="13" t="s">
        <v>8394</v>
      </c>
      <c r="D3250" s="766" t="s">
        <v>11351</v>
      </c>
      <c r="E3250" s="22">
        <v>131554</v>
      </c>
      <c r="F3250" s="19"/>
      <c r="G3250" s="14">
        <f t="shared" si="64"/>
        <v>131554</v>
      </c>
      <c r="H3250" s="13"/>
    </row>
    <row r="3251" spans="1:8" x14ac:dyDescent="0.25">
      <c r="A3251" s="113">
        <v>45212</v>
      </c>
      <c r="B3251" s="21" t="s">
        <v>10576</v>
      </c>
      <c r="C3251" s="13" t="s">
        <v>8394</v>
      </c>
      <c r="D3251" s="766" t="s">
        <v>11352</v>
      </c>
      <c r="E3251" s="22">
        <v>64949</v>
      </c>
      <c r="F3251" s="19"/>
      <c r="G3251" s="14">
        <f t="shared" si="64"/>
        <v>64949</v>
      </c>
      <c r="H3251" s="13"/>
    </row>
    <row r="3252" spans="1:8" x14ac:dyDescent="0.25">
      <c r="A3252" s="113">
        <v>45212</v>
      </c>
      <c r="B3252" s="21" t="s">
        <v>11446</v>
      </c>
      <c r="C3252" s="13" t="s">
        <v>166</v>
      </c>
      <c r="D3252" s="766" t="s">
        <v>11357</v>
      </c>
      <c r="E3252" s="22">
        <v>43750</v>
      </c>
      <c r="F3252" s="19"/>
      <c r="G3252" s="14">
        <f t="shared" si="64"/>
        <v>43750</v>
      </c>
      <c r="H3252" s="13"/>
    </row>
    <row r="3253" spans="1:8" x14ac:dyDescent="0.25">
      <c r="A3253" s="113">
        <v>45213</v>
      </c>
      <c r="B3253" s="21" t="s">
        <v>7807</v>
      </c>
      <c r="C3253" s="13" t="s">
        <v>11329</v>
      </c>
      <c r="D3253" s="766"/>
      <c r="E3253" s="22"/>
      <c r="F3253" s="19">
        <v>700000</v>
      </c>
      <c r="G3253" s="14">
        <f t="shared" si="64"/>
        <v>-700000</v>
      </c>
      <c r="H3253" s="13" t="s">
        <v>11361</v>
      </c>
    </row>
    <row r="3254" spans="1:8" x14ac:dyDescent="0.25">
      <c r="A3254" s="113">
        <v>45213</v>
      </c>
      <c r="B3254" s="21" t="s">
        <v>2652</v>
      </c>
      <c r="C3254" s="13" t="s">
        <v>5681</v>
      </c>
      <c r="D3254" s="766"/>
      <c r="E3254" s="22">
        <v>9700</v>
      </c>
      <c r="F3254" s="19"/>
      <c r="G3254" s="14">
        <f t="shared" si="64"/>
        <v>9700</v>
      </c>
      <c r="H3254" s="13" t="s">
        <v>11370</v>
      </c>
    </row>
    <row r="3255" spans="1:8" x14ac:dyDescent="0.25">
      <c r="A3255" s="113">
        <v>45213</v>
      </c>
      <c r="B3255" s="21" t="s">
        <v>1400</v>
      </c>
      <c r="C3255" s="13" t="s">
        <v>5681</v>
      </c>
      <c r="D3255" s="766"/>
      <c r="E3255" s="22"/>
      <c r="F3255" s="19">
        <v>8180</v>
      </c>
      <c r="G3255" s="14">
        <f t="shared" si="64"/>
        <v>-8180</v>
      </c>
      <c r="H3255" s="13" t="s">
        <v>11370</v>
      </c>
    </row>
    <row r="3256" spans="1:8" x14ac:dyDescent="0.25">
      <c r="A3256" s="113">
        <v>45213</v>
      </c>
      <c r="B3256" s="21" t="s">
        <v>8657</v>
      </c>
      <c r="C3256" s="13" t="s">
        <v>5681</v>
      </c>
      <c r="D3256" s="766"/>
      <c r="E3256" s="22"/>
      <c r="F3256" s="19">
        <f>53900-12000</f>
        <v>41900</v>
      </c>
      <c r="G3256" s="14">
        <f t="shared" si="64"/>
        <v>-41900</v>
      </c>
      <c r="H3256" s="13" t="s">
        <v>11370</v>
      </c>
    </row>
    <row r="3257" spans="1:8" x14ac:dyDescent="0.25">
      <c r="A3257" s="113">
        <v>45213</v>
      </c>
      <c r="B3257" s="21" t="s">
        <v>10151</v>
      </c>
      <c r="C3257" s="13" t="s">
        <v>5681</v>
      </c>
      <c r="D3257" s="766" t="s">
        <v>8556</v>
      </c>
      <c r="E3257" s="22">
        <v>105000</v>
      </c>
      <c r="F3257" s="19"/>
      <c r="G3257" s="14">
        <f t="shared" si="64"/>
        <v>105000</v>
      </c>
      <c r="H3257" s="13"/>
    </row>
    <row r="3258" spans="1:8" x14ac:dyDescent="0.25">
      <c r="A3258" s="113">
        <v>45213</v>
      </c>
      <c r="B3258" s="21" t="s">
        <v>10151</v>
      </c>
      <c r="C3258" s="13" t="s">
        <v>5681</v>
      </c>
      <c r="D3258" s="766" t="s">
        <v>9858</v>
      </c>
      <c r="E3258" s="22">
        <v>35400</v>
      </c>
      <c r="F3258" s="19"/>
      <c r="G3258" s="14">
        <f t="shared" si="64"/>
        <v>35400</v>
      </c>
      <c r="H3258" s="13"/>
    </row>
    <row r="3259" spans="1:8" x14ac:dyDescent="0.25">
      <c r="A3259" s="113">
        <v>45213</v>
      </c>
      <c r="B3259" s="21" t="s">
        <v>9769</v>
      </c>
      <c r="C3259" s="13" t="s">
        <v>5681</v>
      </c>
      <c r="D3259" s="766" t="s">
        <v>9873</v>
      </c>
      <c r="E3259" s="22">
        <v>57000</v>
      </c>
      <c r="F3259" s="19"/>
      <c r="G3259" s="14">
        <f t="shared" si="64"/>
        <v>57000</v>
      </c>
      <c r="H3259" s="13"/>
    </row>
    <row r="3260" spans="1:8" x14ac:dyDescent="0.25">
      <c r="A3260" s="113">
        <v>45213</v>
      </c>
      <c r="B3260" s="21" t="s">
        <v>10379</v>
      </c>
      <c r="C3260" s="13" t="s">
        <v>5681</v>
      </c>
      <c r="D3260" s="766" t="s">
        <v>9874</v>
      </c>
      <c r="E3260" s="22">
        <v>390000</v>
      </c>
      <c r="F3260" s="19"/>
      <c r="G3260" s="14">
        <f t="shared" si="64"/>
        <v>390000</v>
      </c>
      <c r="H3260" s="13"/>
    </row>
    <row r="3261" spans="1:8" x14ac:dyDescent="0.25">
      <c r="A3261" s="113">
        <v>45213</v>
      </c>
      <c r="B3261" s="21" t="s">
        <v>10571</v>
      </c>
      <c r="C3261" s="13" t="s">
        <v>5681</v>
      </c>
      <c r="D3261" s="766" t="s">
        <v>9960</v>
      </c>
      <c r="E3261" s="22">
        <v>93900</v>
      </c>
      <c r="F3261" s="19"/>
      <c r="G3261" s="14">
        <f t="shared" si="64"/>
        <v>93900</v>
      </c>
      <c r="H3261" s="13"/>
    </row>
    <row r="3262" spans="1:8" x14ac:dyDescent="0.25">
      <c r="A3262" s="113">
        <v>45213</v>
      </c>
      <c r="B3262" s="21" t="s">
        <v>8868</v>
      </c>
      <c r="C3262" s="13" t="s">
        <v>5681</v>
      </c>
      <c r="D3262" s="766" t="s">
        <v>8626</v>
      </c>
      <c r="E3262" s="22">
        <v>15600</v>
      </c>
      <c r="F3262" s="19"/>
      <c r="G3262" s="14">
        <f t="shared" si="64"/>
        <v>15600</v>
      </c>
      <c r="H3262" s="13"/>
    </row>
    <row r="3263" spans="1:8" x14ac:dyDescent="0.25">
      <c r="A3263" s="113">
        <v>45213</v>
      </c>
      <c r="B3263" s="21" t="s">
        <v>9356</v>
      </c>
      <c r="C3263" s="13" t="s">
        <v>5681</v>
      </c>
      <c r="D3263" s="766" t="s">
        <v>9961</v>
      </c>
      <c r="E3263" s="22">
        <v>529000</v>
      </c>
      <c r="F3263" s="19"/>
      <c r="G3263" s="14">
        <f t="shared" si="64"/>
        <v>529000</v>
      </c>
      <c r="H3263" s="13"/>
    </row>
    <row r="3264" spans="1:8" x14ac:dyDescent="0.25">
      <c r="A3264" s="113">
        <v>45213</v>
      </c>
      <c r="B3264" s="21" t="s">
        <v>10471</v>
      </c>
      <c r="C3264" s="13" t="s">
        <v>5681</v>
      </c>
      <c r="D3264" s="766" t="s">
        <v>9962</v>
      </c>
      <c r="E3264" s="22">
        <v>6000</v>
      </c>
      <c r="F3264" s="19"/>
      <c r="G3264" s="14">
        <f t="shared" si="64"/>
        <v>6000</v>
      </c>
      <c r="H3264" s="13"/>
    </row>
    <row r="3265" spans="1:8" x14ac:dyDescent="0.25">
      <c r="A3265" s="113">
        <v>45213</v>
      </c>
      <c r="B3265" s="21" t="s">
        <v>10232</v>
      </c>
      <c r="C3265" s="13" t="s">
        <v>5681</v>
      </c>
      <c r="D3265" s="766" t="s">
        <v>9963</v>
      </c>
      <c r="E3265" s="22">
        <v>72682</v>
      </c>
      <c r="F3265" s="19"/>
      <c r="G3265" s="14">
        <f t="shared" si="64"/>
        <v>72682</v>
      </c>
      <c r="H3265" s="13"/>
    </row>
    <row r="3266" spans="1:8" x14ac:dyDescent="0.25">
      <c r="A3266" s="113">
        <v>45213</v>
      </c>
      <c r="B3266" s="21" t="s">
        <v>10232</v>
      </c>
      <c r="C3266" s="13" t="s">
        <v>5681</v>
      </c>
      <c r="D3266" s="766" t="s">
        <v>10147</v>
      </c>
      <c r="E3266" s="22">
        <v>14170</v>
      </c>
      <c r="F3266" s="19"/>
      <c r="G3266" s="14">
        <f t="shared" si="64"/>
        <v>14170</v>
      </c>
      <c r="H3266" s="13"/>
    </row>
    <row r="3267" spans="1:8" x14ac:dyDescent="0.25">
      <c r="A3267" s="113">
        <v>45213</v>
      </c>
      <c r="B3267" s="21" t="s">
        <v>10576</v>
      </c>
      <c r="C3267" s="13" t="s">
        <v>8394</v>
      </c>
      <c r="D3267" s="766" t="s">
        <v>11371</v>
      </c>
      <c r="E3267" s="22">
        <v>102465</v>
      </c>
      <c r="F3267" s="19"/>
      <c r="G3267" s="14">
        <f t="shared" si="64"/>
        <v>102465</v>
      </c>
      <c r="H3267" s="13"/>
    </row>
    <row r="3268" spans="1:8" x14ac:dyDescent="0.25">
      <c r="A3268" s="113">
        <v>45213</v>
      </c>
      <c r="B3268" s="21" t="s">
        <v>9986</v>
      </c>
      <c r="C3268" s="13" t="s">
        <v>169</v>
      </c>
      <c r="D3268" s="766" t="s">
        <v>11372</v>
      </c>
      <c r="E3268" s="22">
        <v>206226</v>
      </c>
      <c r="F3268" s="19"/>
      <c r="G3268" s="14">
        <f t="shared" si="64"/>
        <v>206226</v>
      </c>
      <c r="H3268" s="13"/>
    </row>
    <row r="3269" spans="1:8" x14ac:dyDescent="0.25">
      <c r="A3269" s="113">
        <v>45213</v>
      </c>
      <c r="B3269" s="21" t="s">
        <v>10232</v>
      </c>
      <c r="C3269" s="13" t="s">
        <v>7467</v>
      </c>
      <c r="D3269" s="766" t="s">
        <v>11411</v>
      </c>
      <c r="E3269" s="22">
        <v>48000</v>
      </c>
      <c r="F3269" s="19"/>
      <c r="G3269" s="14">
        <f t="shared" si="64"/>
        <v>48000</v>
      </c>
      <c r="H3269" s="13"/>
    </row>
    <row r="3270" spans="1:8" x14ac:dyDescent="0.25">
      <c r="A3270" s="113">
        <v>45213</v>
      </c>
      <c r="B3270" s="21" t="s">
        <v>10576</v>
      </c>
      <c r="C3270" s="13" t="s">
        <v>7467</v>
      </c>
      <c r="D3270" s="766" t="s">
        <v>11412</v>
      </c>
      <c r="E3270" s="22">
        <v>374168</v>
      </c>
      <c r="F3270" s="19"/>
      <c r="G3270" s="14">
        <f t="shared" si="64"/>
        <v>374168</v>
      </c>
      <c r="H3270" s="13"/>
    </row>
    <row r="3271" spans="1:8" x14ac:dyDescent="0.25">
      <c r="A3271" s="113">
        <v>45213</v>
      </c>
      <c r="B3271" s="21" t="s">
        <v>9986</v>
      </c>
      <c r="C3271" s="13" t="s">
        <v>164</v>
      </c>
      <c r="D3271" s="766" t="s">
        <v>11208</v>
      </c>
      <c r="E3271" s="22">
        <v>29554</v>
      </c>
      <c r="F3271" s="19"/>
      <c r="G3271" s="14">
        <f t="shared" si="64"/>
        <v>29554</v>
      </c>
      <c r="H3271" s="13"/>
    </row>
    <row r="3272" spans="1:8" x14ac:dyDescent="0.25">
      <c r="A3272" s="113">
        <v>45215</v>
      </c>
      <c r="B3272" s="21" t="s">
        <v>10576</v>
      </c>
      <c r="C3272" s="13" t="s">
        <v>8091</v>
      </c>
      <c r="D3272" s="766"/>
      <c r="E3272" s="22"/>
      <c r="F3272" s="19">
        <v>1000000</v>
      </c>
      <c r="G3272" s="14">
        <f t="shared" si="64"/>
        <v>-1000000</v>
      </c>
      <c r="H3272" s="13" t="s">
        <v>11378</v>
      </c>
    </row>
    <row r="3273" spans="1:8" x14ac:dyDescent="0.25">
      <c r="A3273" s="113">
        <v>45216</v>
      </c>
      <c r="B3273" s="21" t="s">
        <v>10151</v>
      </c>
      <c r="C3273" s="13" t="s">
        <v>8394</v>
      </c>
      <c r="D3273" s="766"/>
      <c r="E3273" s="22"/>
      <c r="F3273" s="19">
        <v>75140</v>
      </c>
      <c r="G3273" s="14">
        <f t="shared" si="64"/>
        <v>-75140</v>
      </c>
      <c r="H3273" s="1163" t="s">
        <v>11395</v>
      </c>
    </row>
    <row r="3274" spans="1:8" x14ac:dyDescent="0.25">
      <c r="A3274" s="113">
        <v>45216</v>
      </c>
      <c r="B3274" s="21" t="s">
        <v>9356</v>
      </c>
      <c r="C3274" s="13" t="s">
        <v>8394</v>
      </c>
      <c r="D3274" s="766"/>
      <c r="E3274" s="22"/>
      <c r="F3274" s="19">
        <v>3763</v>
      </c>
      <c r="G3274" s="14">
        <f t="shared" ref="G3274:G3369" si="65">E3274-F3274</f>
        <v>-3763</v>
      </c>
      <c r="H3274" s="1168"/>
    </row>
    <row r="3275" spans="1:8" x14ac:dyDescent="0.25">
      <c r="A3275" s="113">
        <v>45216</v>
      </c>
      <c r="B3275" s="21" t="s">
        <v>10379</v>
      </c>
      <c r="C3275" s="13" t="s">
        <v>8394</v>
      </c>
      <c r="D3275" s="766"/>
      <c r="E3275" s="22"/>
      <c r="F3275" s="19">
        <v>17368</v>
      </c>
      <c r="G3275" s="14">
        <f t="shared" si="65"/>
        <v>-17368</v>
      </c>
      <c r="H3275" s="1168"/>
    </row>
    <row r="3276" spans="1:8" x14ac:dyDescent="0.25">
      <c r="A3276" s="113">
        <v>45216</v>
      </c>
      <c r="B3276" s="21" t="s">
        <v>11075</v>
      </c>
      <c r="C3276" s="13" t="s">
        <v>8394</v>
      </c>
      <c r="D3276" s="766"/>
      <c r="E3276" s="22"/>
      <c r="F3276" s="19">
        <v>194858</v>
      </c>
      <c r="G3276" s="14">
        <f t="shared" si="65"/>
        <v>-194858</v>
      </c>
      <c r="H3276" s="1168"/>
    </row>
    <row r="3277" spans="1:8" x14ac:dyDescent="0.25">
      <c r="A3277" s="113">
        <v>45216</v>
      </c>
      <c r="B3277" s="21" t="s">
        <v>10232</v>
      </c>
      <c r="C3277" s="13" t="s">
        <v>8394</v>
      </c>
      <c r="D3277" s="766"/>
      <c r="E3277" s="22"/>
      <c r="F3277" s="19">
        <v>650000</v>
      </c>
      <c r="G3277" s="14">
        <f t="shared" si="65"/>
        <v>-650000</v>
      </c>
      <c r="H3277" s="1168"/>
    </row>
    <row r="3278" spans="1:8" x14ac:dyDescent="0.25">
      <c r="A3278" s="113">
        <v>45216</v>
      </c>
      <c r="B3278" s="21" t="s">
        <v>10909</v>
      </c>
      <c r="C3278" s="13" t="s">
        <v>8394</v>
      </c>
      <c r="D3278" s="766"/>
      <c r="E3278" s="22"/>
      <c r="F3278" s="19">
        <v>308871</v>
      </c>
      <c r="G3278" s="14">
        <f t="shared" si="65"/>
        <v>-308871</v>
      </c>
      <c r="H3278" s="1168"/>
    </row>
    <row r="3279" spans="1:8" x14ac:dyDescent="0.25">
      <c r="A3279" s="113">
        <v>45216</v>
      </c>
      <c r="B3279" s="21" t="s">
        <v>10576</v>
      </c>
      <c r="C3279" s="13" t="s">
        <v>8394</v>
      </c>
      <c r="D3279" s="766"/>
      <c r="E3279" s="22"/>
      <c r="F3279" s="19">
        <v>250000</v>
      </c>
      <c r="G3279" s="14">
        <f t="shared" si="65"/>
        <v>-250000</v>
      </c>
      <c r="H3279" s="1164"/>
    </row>
    <row r="3280" spans="1:8" x14ac:dyDescent="0.25">
      <c r="A3280" s="113">
        <v>45216</v>
      </c>
      <c r="B3280" s="21" t="s">
        <v>10576</v>
      </c>
      <c r="C3280" s="13" t="s">
        <v>169</v>
      </c>
      <c r="D3280" s="766" t="s">
        <v>11416</v>
      </c>
      <c r="E3280" s="22">
        <v>161000</v>
      </c>
      <c r="F3280" s="19"/>
      <c r="G3280" s="14">
        <f t="shared" si="65"/>
        <v>161000</v>
      </c>
      <c r="H3280" s="956"/>
    </row>
    <row r="3281" spans="1:8" x14ac:dyDescent="0.25">
      <c r="A3281" s="113">
        <v>45216</v>
      </c>
      <c r="B3281" s="21" t="s">
        <v>9986</v>
      </c>
      <c r="C3281" s="13" t="s">
        <v>166</v>
      </c>
      <c r="D3281" s="766" t="s">
        <v>8404</v>
      </c>
      <c r="E3281" s="22">
        <v>23330</v>
      </c>
      <c r="F3281" s="19"/>
      <c r="G3281" s="14">
        <f t="shared" si="65"/>
        <v>23330</v>
      </c>
      <c r="H3281" s="956"/>
    </row>
    <row r="3282" spans="1:8" x14ac:dyDescent="0.25">
      <c r="A3282" s="113">
        <v>45217</v>
      </c>
      <c r="B3282" s="21" t="s">
        <v>9769</v>
      </c>
      <c r="C3282" s="13" t="s">
        <v>8900</v>
      </c>
      <c r="D3282" s="766"/>
      <c r="E3282" s="22"/>
      <c r="F3282" s="19">
        <v>200000</v>
      </c>
      <c r="G3282" s="14">
        <f t="shared" si="65"/>
        <v>-200000</v>
      </c>
      <c r="H3282" s="13" t="s">
        <v>11397</v>
      </c>
    </row>
    <row r="3283" spans="1:8" x14ac:dyDescent="0.25">
      <c r="A3283" s="113">
        <v>45217</v>
      </c>
      <c r="B3283" s="21" t="s">
        <v>10232</v>
      </c>
      <c r="C3283" s="13" t="s">
        <v>7467</v>
      </c>
      <c r="D3283" s="766" t="s">
        <v>11413</v>
      </c>
      <c r="E3283" s="22">
        <v>374168</v>
      </c>
      <c r="F3283" s="19"/>
      <c r="G3283" s="14">
        <f t="shared" si="65"/>
        <v>374168</v>
      </c>
      <c r="H3283" s="13"/>
    </row>
    <row r="3284" spans="1:8" x14ac:dyDescent="0.25">
      <c r="A3284" s="113">
        <v>45217</v>
      </c>
      <c r="B3284" s="21" t="s">
        <v>10576</v>
      </c>
      <c r="C3284" s="13" t="s">
        <v>7467</v>
      </c>
      <c r="D3284" s="766" t="s">
        <v>11414</v>
      </c>
      <c r="E3284" s="22">
        <v>374168</v>
      </c>
      <c r="F3284" s="19"/>
      <c r="G3284" s="14">
        <f t="shared" si="65"/>
        <v>374168</v>
      </c>
      <c r="H3284" s="13"/>
    </row>
    <row r="3285" spans="1:8" x14ac:dyDescent="0.25">
      <c r="A3285" s="113">
        <v>45217</v>
      </c>
      <c r="B3285" s="21" t="s">
        <v>9967</v>
      </c>
      <c r="C3285" s="13" t="s">
        <v>164</v>
      </c>
      <c r="D3285" s="766" t="s">
        <v>11226</v>
      </c>
      <c r="E3285" s="22">
        <v>5520</v>
      </c>
      <c r="F3285" s="19"/>
      <c r="G3285" s="14">
        <f t="shared" si="65"/>
        <v>5520</v>
      </c>
      <c r="H3285" s="13"/>
    </row>
    <row r="3286" spans="1:8" x14ac:dyDescent="0.25">
      <c r="A3286" s="113">
        <v>45219</v>
      </c>
      <c r="B3286" s="21" t="s">
        <v>9986</v>
      </c>
      <c r="C3286" s="13" t="s">
        <v>166</v>
      </c>
      <c r="D3286" s="766" t="s">
        <v>11417</v>
      </c>
      <c r="E3286" s="22">
        <v>18575</v>
      </c>
      <c r="F3286" s="19"/>
      <c r="G3286" s="14">
        <f t="shared" si="65"/>
        <v>18575</v>
      </c>
      <c r="H3286" s="13"/>
    </row>
    <row r="3287" spans="1:8" x14ac:dyDescent="0.25">
      <c r="A3287" s="113">
        <v>45219</v>
      </c>
      <c r="B3287" s="21" t="s">
        <v>10232</v>
      </c>
      <c r="C3287" s="13" t="s">
        <v>8394</v>
      </c>
      <c r="D3287" s="766" t="s">
        <v>11444</v>
      </c>
      <c r="E3287" s="22">
        <v>306092</v>
      </c>
      <c r="F3287" s="19"/>
      <c r="G3287" s="14">
        <f t="shared" si="65"/>
        <v>306092</v>
      </c>
      <c r="H3287" s="13"/>
    </row>
    <row r="3288" spans="1:8" x14ac:dyDescent="0.25">
      <c r="A3288" s="113">
        <v>45219</v>
      </c>
      <c r="B3288" s="21" t="s">
        <v>9986</v>
      </c>
      <c r="C3288" s="13" t="s">
        <v>166</v>
      </c>
      <c r="D3288" s="766" t="s">
        <v>11792</v>
      </c>
      <c r="E3288" s="22">
        <v>11875</v>
      </c>
      <c r="F3288" s="19"/>
      <c r="G3288" s="14">
        <f t="shared" si="65"/>
        <v>11875</v>
      </c>
      <c r="H3288" s="13"/>
    </row>
    <row r="3289" spans="1:8" x14ac:dyDescent="0.25">
      <c r="A3289" s="113">
        <v>45220</v>
      </c>
      <c r="B3289" s="21" t="s">
        <v>10909</v>
      </c>
      <c r="C3289" s="13" t="s">
        <v>8394</v>
      </c>
      <c r="D3289" s="766" t="s">
        <v>11445</v>
      </c>
      <c r="E3289" s="22">
        <v>120971</v>
      </c>
      <c r="F3289" s="19"/>
      <c r="G3289" s="14">
        <f t="shared" si="65"/>
        <v>120971</v>
      </c>
    </row>
    <row r="3290" spans="1:8" x14ac:dyDescent="0.25">
      <c r="A3290" s="113">
        <v>45220</v>
      </c>
      <c r="B3290" s="21" t="s">
        <v>11446</v>
      </c>
      <c r="C3290" s="13" t="s">
        <v>8394</v>
      </c>
      <c r="D3290" s="1184" t="s">
        <v>11447</v>
      </c>
      <c r="E3290" s="22">
        <v>20103</v>
      </c>
      <c r="F3290" s="19"/>
      <c r="G3290" s="14">
        <f t="shared" si="65"/>
        <v>20103</v>
      </c>
      <c r="H3290" s="13"/>
    </row>
    <row r="3291" spans="1:8" x14ac:dyDescent="0.25">
      <c r="A3291" s="113">
        <v>45220</v>
      </c>
      <c r="B3291" s="21" t="s">
        <v>11199</v>
      </c>
      <c r="C3291" s="13" t="s">
        <v>8394</v>
      </c>
      <c r="D3291" s="1184"/>
      <c r="E3291" s="22">
        <v>4390</v>
      </c>
      <c r="F3291" s="19"/>
      <c r="G3291" s="14">
        <f t="shared" si="65"/>
        <v>4390</v>
      </c>
      <c r="H3291" s="13"/>
    </row>
    <row r="3292" spans="1:8" x14ac:dyDescent="0.25">
      <c r="A3292" s="113">
        <v>45220</v>
      </c>
      <c r="B3292" s="21" t="s">
        <v>10576</v>
      </c>
      <c r="C3292" s="13" t="s">
        <v>8394</v>
      </c>
      <c r="D3292" s="766" t="s">
        <v>11494</v>
      </c>
      <c r="E3292" s="22">
        <v>294107</v>
      </c>
      <c r="F3292" s="19"/>
      <c r="G3292" s="14">
        <f t="shared" si="65"/>
        <v>294107</v>
      </c>
      <c r="H3292" s="13"/>
    </row>
    <row r="3293" spans="1:8" x14ac:dyDescent="0.25">
      <c r="A3293" s="113">
        <v>45220</v>
      </c>
      <c r="B3293" s="21" t="s">
        <v>10232</v>
      </c>
      <c r="C3293" s="13" t="s">
        <v>168</v>
      </c>
      <c r="D3293" s="766" t="s">
        <v>11479</v>
      </c>
      <c r="E3293" s="22">
        <v>90200</v>
      </c>
      <c r="F3293" s="19"/>
      <c r="G3293" s="14">
        <f t="shared" si="65"/>
        <v>90200</v>
      </c>
      <c r="H3293" s="13"/>
    </row>
    <row r="3294" spans="1:8" x14ac:dyDescent="0.25">
      <c r="A3294" s="113">
        <v>45220</v>
      </c>
      <c r="B3294" s="21" t="s">
        <v>10909</v>
      </c>
      <c r="C3294" s="13" t="s">
        <v>180</v>
      </c>
      <c r="D3294" s="766" t="s">
        <v>11488</v>
      </c>
      <c r="E3294" s="22">
        <v>148500</v>
      </c>
      <c r="F3294" s="19"/>
      <c r="G3294" s="14">
        <f t="shared" si="65"/>
        <v>148500</v>
      </c>
      <c r="H3294" s="13"/>
    </row>
    <row r="3295" spans="1:8" x14ac:dyDescent="0.25">
      <c r="A3295" s="113">
        <v>45220</v>
      </c>
      <c r="B3295" s="21" t="s">
        <v>10232</v>
      </c>
      <c r="C3295" s="13" t="s">
        <v>180</v>
      </c>
      <c r="D3295" s="766" t="s">
        <v>11489</v>
      </c>
      <c r="E3295" s="22">
        <v>89600</v>
      </c>
      <c r="F3295" s="19"/>
      <c r="G3295" s="14">
        <f t="shared" si="65"/>
        <v>89600</v>
      </c>
      <c r="H3295" s="13"/>
    </row>
    <row r="3296" spans="1:8" x14ac:dyDescent="0.25">
      <c r="A3296" s="113">
        <v>45223</v>
      </c>
      <c r="B3296" s="21" t="s">
        <v>11446</v>
      </c>
      <c r="C3296" s="13" t="s">
        <v>8394</v>
      </c>
      <c r="D3296" s="766" t="s">
        <v>11495</v>
      </c>
      <c r="E3296" s="22">
        <v>186677</v>
      </c>
      <c r="F3296" s="19"/>
      <c r="G3296" s="14">
        <f t="shared" si="65"/>
        <v>186677</v>
      </c>
      <c r="H3296" s="13"/>
    </row>
    <row r="3297" spans="1:8" x14ac:dyDescent="0.25">
      <c r="A3297" s="113">
        <v>45223</v>
      </c>
      <c r="B3297" s="21" t="s">
        <v>10471</v>
      </c>
      <c r="C3297" s="13" t="s">
        <v>168</v>
      </c>
      <c r="D3297" s="766" t="s">
        <v>11480</v>
      </c>
      <c r="E3297" s="22">
        <v>55094</v>
      </c>
      <c r="F3297" s="19"/>
      <c r="G3297" s="14">
        <f t="shared" si="65"/>
        <v>55094</v>
      </c>
      <c r="H3297" s="13"/>
    </row>
    <row r="3298" spans="1:8" x14ac:dyDescent="0.25">
      <c r="A3298" s="113">
        <v>45223</v>
      </c>
      <c r="B3298" s="21" t="s">
        <v>10909</v>
      </c>
      <c r="C3298" s="13" t="s">
        <v>12284</v>
      </c>
      <c r="D3298" s="766" t="s">
        <v>11481</v>
      </c>
      <c r="E3298" s="22">
        <v>602000</v>
      </c>
      <c r="F3298" s="19"/>
      <c r="G3298" s="14">
        <f t="shared" si="65"/>
        <v>602000</v>
      </c>
      <c r="H3298" s="13" t="s">
        <v>11482</v>
      </c>
    </row>
    <row r="3299" spans="1:8" x14ac:dyDescent="0.25">
      <c r="A3299" s="113">
        <v>45223</v>
      </c>
      <c r="B3299" s="21" t="s">
        <v>9986</v>
      </c>
      <c r="C3299" s="13" t="s">
        <v>166</v>
      </c>
      <c r="D3299" s="766" t="s">
        <v>11483</v>
      </c>
      <c r="E3299" s="22">
        <v>20485</v>
      </c>
      <c r="F3299" s="19"/>
      <c r="G3299" s="14">
        <f t="shared" si="65"/>
        <v>20485</v>
      </c>
      <c r="H3299" s="13"/>
    </row>
    <row r="3300" spans="1:8" x14ac:dyDescent="0.25">
      <c r="A3300" s="113">
        <v>45224</v>
      </c>
      <c r="B3300" s="21" t="s">
        <v>11446</v>
      </c>
      <c r="C3300" s="13" t="s">
        <v>166</v>
      </c>
      <c r="D3300" s="766" t="s">
        <v>11484</v>
      </c>
      <c r="E3300" s="22">
        <v>101145</v>
      </c>
      <c r="F3300" s="19"/>
      <c r="G3300" s="14">
        <f t="shared" si="65"/>
        <v>101145</v>
      </c>
      <c r="H3300" s="13"/>
    </row>
    <row r="3301" spans="1:8" x14ac:dyDescent="0.25">
      <c r="A3301" s="113">
        <v>45224</v>
      </c>
      <c r="B3301" s="21" t="s">
        <v>10571</v>
      </c>
      <c r="C3301" s="13" t="s">
        <v>168</v>
      </c>
      <c r="D3301" s="766" t="s">
        <v>11590</v>
      </c>
      <c r="E3301" s="22">
        <v>55000</v>
      </c>
      <c r="F3301" s="19"/>
      <c r="G3301" s="14">
        <f t="shared" si="65"/>
        <v>55000</v>
      </c>
      <c r="H3301" s="13" t="s">
        <v>11591</v>
      </c>
    </row>
    <row r="3302" spans="1:8" x14ac:dyDescent="0.25">
      <c r="A3302" s="113">
        <v>45225</v>
      </c>
      <c r="B3302" s="21" t="s">
        <v>11446</v>
      </c>
      <c r="C3302" s="13" t="s">
        <v>8394</v>
      </c>
      <c r="D3302" s="766" t="s">
        <v>11496</v>
      </c>
      <c r="E3302" s="22">
        <v>251153</v>
      </c>
      <c r="F3302" s="19"/>
      <c r="G3302" s="14">
        <f t="shared" si="65"/>
        <v>251153</v>
      </c>
      <c r="H3302" s="13"/>
    </row>
    <row r="3303" spans="1:8" x14ac:dyDescent="0.25">
      <c r="A3303" s="113">
        <v>45225</v>
      </c>
      <c r="B3303" s="21" t="s">
        <v>10296</v>
      </c>
      <c r="C3303" s="13" t="s">
        <v>8394</v>
      </c>
      <c r="D3303" s="766" t="s">
        <v>11497</v>
      </c>
      <c r="E3303" s="22">
        <v>25780</v>
      </c>
      <c r="F3303" s="19"/>
      <c r="G3303" s="14">
        <f t="shared" si="65"/>
        <v>25780</v>
      </c>
      <c r="H3303" s="13"/>
    </row>
    <row r="3304" spans="1:8" x14ac:dyDescent="0.25">
      <c r="A3304" s="113">
        <v>45225</v>
      </c>
      <c r="B3304" s="21" t="s">
        <v>10471</v>
      </c>
      <c r="C3304" s="13" t="s">
        <v>166</v>
      </c>
      <c r="D3304" s="766" t="s">
        <v>11485</v>
      </c>
      <c r="E3304" s="22">
        <v>18060</v>
      </c>
      <c r="F3304" s="19"/>
      <c r="G3304" s="14">
        <f t="shared" si="65"/>
        <v>18060</v>
      </c>
      <c r="H3304" s="13"/>
    </row>
    <row r="3305" spans="1:8" x14ac:dyDescent="0.25">
      <c r="A3305" s="113">
        <v>45225</v>
      </c>
      <c r="B3305" s="21" t="s">
        <v>10232</v>
      </c>
      <c r="C3305" s="13" t="s">
        <v>166</v>
      </c>
      <c r="D3305" s="766" t="s">
        <v>11486</v>
      </c>
      <c r="E3305" s="22">
        <v>15980</v>
      </c>
      <c r="F3305" s="19"/>
      <c r="G3305" s="14">
        <f t="shared" si="65"/>
        <v>15980</v>
      </c>
      <c r="H3305" s="13"/>
    </row>
    <row r="3306" spans="1:8" x14ac:dyDescent="0.25">
      <c r="A3306" s="113">
        <v>45225</v>
      </c>
      <c r="B3306" s="21" t="s">
        <v>10471</v>
      </c>
      <c r="C3306" s="13" t="s">
        <v>166</v>
      </c>
      <c r="D3306" s="766" t="s">
        <v>11487</v>
      </c>
      <c r="E3306" s="22">
        <v>8670</v>
      </c>
      <c r="F3306" s="19"/>
      <c r="G3306" s="14">
        <f t="shared" si="65"/>
        <v>8670</v>
      </c>
      <c r="H3306" s="13"/>
    </row>
    <row r="3307" spans="1:8" x14ac:dyDescent="0.25">
      <c r="A3307" s="113">
        <v>45225</v>
      </c>
      <c r="B3307" s="21" t="s">
        <v>10909</v>
      </c>
      <c r="C3307" s="13" t="s">
        <v>5187</v>
      </c>
      <c r="D3307" s="766" t="s">
        <v>12269</v>
      </c>
      <c r="E3307" s="22">
        <v>416400</v>
      </c>
      <c r="F3307" s="19"/>
      <c r="G3307" s="14">
        <f t="shared" si="65"/>
        <v>416400</v>
      </c>
      <c r="H3307" s="13"/>
    </row>
    <row r="3308" spans="1:8" x14ac:dyDescent="0.25">
      <c r="A3308" s="113">
        <v>45225</v>
      </c>
      <c r="B3308" s="21" t="s">
        <v>10232</v>
      </c>
      <c r="C3308" s="13" t="s">
        <v>164</v>
      </c>
      <c r="D3308" s="766" t="s">
        <v>11492</v>
      </c>
      <c r="E3308" s="22">
        <v>7240</v>
      </c>
      <c r="F3308" s="19"/>
      <c r="G3308" s="14">
        <f t="shared" si="65"/>
        <v>7240</v>
      </c>
      <c r="H3308" s="13"/>
    </row>
    <row r="3309" spans="1:8" x14ac:dyDescent="0.25">
      <c r="A3309" s="113">
        <v>45226</v>
      </c>
      <c r="B3309" s="21" t="s">
        <v>10576</v>
      </c>
      <c r="C3309" s="13" t="s">
        <v>8394</v>
      </c>
      <c r="D3309" s="766" t="s">
        <v>11498</v>
      </c>
      <c r="E3309" s="22">
        <v>82305</v>
      </c>
      <c r="F3309" s="19"/>
      <c r="G3309" s="14">
        <f t="shared" si="65"/>
        <v>82305</v>
      </c>
      <c r="H3309" s="13"/>
    </row>
    <row r="3310" spans="1:8" x14ac:dyDescent="0.25">
      <c r="A3310" s="113">
        <v>45226</v>
      </c>
      <c r="B3310" s="21" t="s">
        <v>10909</v>
      </c>
      <c r="C3310" s="13" t="s">
        <v>8394</v>
      </c>
      <c r="D3310" s="766" t="s">
        <v>11499</v>
      </c>
      <c r="E3310" s="22">
        <v>43922</v>
      </c>
      <c r="F3310" s="19"/>
      <c r="G3310" s="14">
        <f t="shared" si="65"/>
        <v>43922</v>
      </c>
      <c r="H3310" s="13"/>
    </row>
    <row r="3311" spans="1:8" x14ac:dyDescent="0.25">
      <c r="A3311" s="113">
        <v>45227</v>
      </c>
      <c r="B3311" s="21" t="s">
        <v>11446</v>
      </c>
      <c r="C3311" s="13" t="s">
        <v>164</v>
      </c>
      <c r="D3311" s="766" t="s">
        <v>11493</v>
      </c>
      <c r="E3311" s="22">
        <v>40947</v>
      </c>
      <c r="F3311" s="22"/>
      <c r="G3311" s="14">
        <f t="shared" si="65"/>
        <v>40947</v>
      </c>
      <c r="H3311" s="13"/>
    </row>
    <row r="3312" spans="1:8" x14ac:dyDescent="0.25">
      <c r="A3312" s="113">
        <v>45227</v>
      </c>
      <c r="B3312" s="21" t="s">
        <v>10379</v>
      </c>
      <c r="C3312" s="13" t="s">
        <v>5681</v>
      </c>
      <c r="D3312" s="766"/>
      <c r="E3312" s="22"/>
      <c r="F3312" s="19">
        <v>200000</v>
      </c>
      <c r="G3312" s="14">
        <f t="shared" si="65"/>
        <v>-200000</v>
      </c>
      <c r="H3312" s="13" t="s">
        <v>11500</v>
      </c>
    </row>
    <row r="3313" spans="1:10" x14ac:dyDescent="0.25">
      <c r="A3313" s="113">
        <v>45227</v>
      </c>
      <c r="B3313" s="21" t="s">
        <v>10151</v>
      </c>
      <c r="C3313" s="13" t="s">
        <v>5681</v>
      </c>
      <c r="D3313" s="766"/>
      <c r="E3313" s="22"/>
      <c r="F3313" s="19">
        <v>9400</v>
      </c>
      <c r="G3313" s="14">
        <f t="shared" si="65"/>
        <v>-9400</v>
      </c>
      <c r="H3313" s="13" t="s">
        <v>11370</v>
      </c>
    </row>
    <row r="3314" spans="1:10" x14ac:dyDescent="0.25">
      <c r="A3314" s="113">
        <v>45227</v>
      </c>
      <c r="B3314" s="21" t="s">
        <v>9769</v>
      </c>
      <c r="C3314" s="13" t="s">
        <v>5681</v>
      </c>
      <c r="D3314" s="766"/>
      <c r="E3314" s="22"/>
      <c r="F3314" s="19">
        <v>57000</v>
      </c>
      <c r="G3314" s="14">
        <f t="shared" si="65"/>
        <v>-57000</v>
      </c>
      <c r="H3314" s="13" t="s">
        <v>11370</v>
      </c>
      <c r="J3314" s="128"/>
    </row>
    <row r="3315" spans="1:10" x14ac:dyDescent="0.25">
      <c r="A3315" s="113">
        <v>45227</v>
      </c>
      <c r="B3315" s="21" t="s">
        <v>10471</v>
      </c>
      <c r="C3315" s="13" t="s">
        <v>5681</v>
      </c>
      <c r="D3315" s="766"/>
      <c r="E3315" s="22"/>
      <c r="F3315" s="19">
        <v>1500</v>
      </c>
      <c r="G3315" s="14">
        <f t="shared" si="65"/>
        <v>-1500</v>
      </c>
      <c r="H3315" s="13" t="s">
        <v>11370</v>
      </c>
    </row>
    <row r="3316" spans="1:10" x14ac:dyDescent="0.25">
      <c r="A3316" s="113">
        <v>45229</v>
      </c>
      <c r="B3316" s="21" t="s">
        <v>10232</v>
      </c>
      <c r="C3316" s="13" t="s">
        <v>7467</v>
      </c>
      <c r="D3316" s="766" t="s">
        <v>11573</v>
      </c>
      <c r="E3316" s="22">
        <v>437436</v>
      </c>
      <c r="F3316" s="19"/>
      <c r="G3316" s="14">
        <f t="shared" si="65"/>
        <v>437436</v>
      </c>
      <c r="H3316" s="13"/>
    </row>
    <row r="3317" spans="1:10" x14ac:dyDescent="0.25">
      <c r="A3317" s="113">
        <v>45229</v>
      </c>
      <c r="B3317" s="21" t="s">
        <v>11446</v>
      </c>
      <c r="C3317" s="13" t="s">
        <v>8394</v>
      </c>
      <c r="D3317" s="766" t="s">
        <v>11588</v>
      </c>
      <c r="E3317" s="22">
        <v>83101</v>
      </c>
      <c r="F3317" s="19"/>
      <c r="G3317" s="14">
        <f t="shared" si="65"/>
        <v>83101</v>
      </c>
      <c r="H3317" s="13"/>
    </row>
    <row r="3318" spans="1:10" x14ac:dyDescent="0.25">
      <c r="A3318" s="113">
        <v>45230</v>
      </c>
      <c r="B3318" s="21" t="s">
        <v>11075</v>
      </c>
      <c r="C3318" s="13" t="s">
        <v>7467</v>
      </c>
      <c r="D3318" s="766" t="s">
        <v>11574</v>
      </c>
      <c r="E3318" s="22">
        <v>43900</v>
      </c>
      <c r="F3318" s="19"/>
      <c r="G3318" s="14">
        <f t="shared" si="65"/>
        <v>43900</v>
      </c>
      <c r="H3318" s="13"/>
    </row>
    <row r="3319" spans="1:10" x14ac:dyDescent="0.25">
      <c r="A3319" s="113">
        <v>45230</v>
      </c>
      <c r="B3319" s="21" t="s">
        <v>10232</v>
      </c>
      <c r="C3319" s="13" t="s">
        <v>8394</v>
      </c>
      <c r="D3319" s="766" t="s">
        <v>11589</v>
      </c>
      <c r="E3319" s="22">
        <v>48244</v>
      </c>
      <c r="F3319" s="19"/>
      <c r="G3319" s="14">
        <f t="shared" si="65"/>
        <v>48244</v>
      </c>
      <c r="H3319" s="13"/>
    </row>
    <row r="3320" spans="1:10" x14ac:dyDescent="0.25">
      <c r="A3320" s="113">
        <v>45230</v>
      </c>
      <c r="B3320" s="21" t="s">
        <v>9986</v>
      </c>
      <c r="C3320" s="13" t="s">
        <v>166</v>
      </c>
      <c r="D3320" s="766" t="s">
        <v>11784</v>
      </c>
      <c r="E3320" s="22">
        <v>13200</v>
      </c>
      <c r="F3320" s="19"/>
      <c r="G3320" s="14">
        <f t="shared" si="65"/>
        <v>13200</v>
      </c>
      <c r="H3320" s="13"/>
    </row>
    <row r="3321" spans="1:10" x14ac:dyDescent="0.25">
      <c r="A3321" s="113">
        <v>45231</v>
      </c>
      <c r="B3321" s="21" t="s">
        <v>9356</v>
      </c>
      <c r="C3321" s="13" t="s">
        <v>7467</v>
      </c>
      <c r="D3321" s="766"/>
      <c r="E3321" s="22"/>
      <c r="F3321" s="19">
        <v>350000</v>
      </c>
      <c r="G3321" s="14">
        <f t="shared" si="65"/>
        <v>-350000</v>
      </c>
      <c r="H3321" s="13" t="s">
        <v>11540</v>
      </c>
    </row>
    <row r="3322" spans="1:10" x14ac:dyDescent="0.25">
      <c r="A3322" s="113">
        <v>45231</v>
      </c>
      <c r="B3322" s="21" t="s">
        <v>9356</v>
      </c>
      <c r="C3322" s="13" t="s">
        <v>7467</v>
      </c>
      <c r="D3322" s="766"/>
      <c r="E3322" s="22"/>
      <c r="F3322" s="19">
        <v>350000</v>
      </c>
      <c r="G3322" s="14">
        <f t="shared" si="65"/>
        <v>-350000</v>
      </c>
      <c r="H3322" s="13" t="s">
        <v>11541</v>
      </c>
    </row>
    <row r="3323" spans="1:10" x14ac:dyDescent="0.25">
      <c r="A3323" s="113">
        <v>45231</v>
      </c>
      <c r="B3323" s="21" t="s">
        <v>10576</v>
      </c>
      <c r="C3323" s="13" t="s">
        <v>7467</v>
      </c>
      <c r="D3323" s="766" t="s">
        <v>11576</v>
      </c>
      <c r="E3323" s="22">
        <v>168867</v>
      </c>
      <c r="F3323" s="19"/>
      <c r="G3323" s="14">
        <f t="shared" si="65"/>
        <v>168867</v>
      </c>
      <c r="H3323" s="13"/>
    </row>
    <row r="3324" spans="1:10" x14ac:dyDescent="0.25">
      <c r="A3324" s="113">
        <v>45231</v>
      </c>
      <c r="B3324" s="21" t="s">
        <v>9967</v>
      </c>
      <c r="C3324" s="13" t="s">
        <v>164</v>
      </c>
      <c r="D3324" s="766" t="s">
        <v>11592</v>
      </c>
      <c r="E3324" s="22">
        <v>3140</v>
      </c>
      <c r="F3324" s="110"/>
      <c r="G3324" s="14">
        <f t="shared" si="65"/>
        <v>3140</v>
      </c>
      <c r="H3324" s="13"/>
    </row>
    <row r="3325" spans="1:10" x14ac:dyDescent="0.25">
      <c r="A3325" s="113">
        <v>45232</v>
      </c>
      <c r="B3325" s="21" t="s">
        <v>11075</v>
      </c>
      <c r="C3325" s="13" t="s">
        <v>8394</v>
      </c>
      <c r="D3325" s="766" t="s">
        <v>11652</v>
      </c>
      <c r="E3325" s="22">
        <v>75122</v>
      </c>
      <c r="F3325" s="110"/>
      <c r="G3325" s="14">
        <f t="shared" si="65"/>
        <v>75122</v>
      </c>
      <c r="H3325" s="13"/>
    </row>
    <row r="3326" spans="1:10" ht="16.5" thickBot="1" x14ac:dyDescent="0.3">
      <c r="A3326" s="113">
        <v>45233</v>
      </c>
      <c r="B3326" s="21" t="s">
        <v>9356</v>
      </c>
      <c r="C3326" s="13" t="s">
        <v>7467</v>
      </c>
      <c r="D3326" s="766"/>
      <c r="E3326" s="22"/>
      <c r="F3326" s="110">
        <v>350000</v>
      </c>
      <c r="G3326" s="14">
        <f t="shared" si="65"/>
        <v>-350000</v>
      </c>
      <c r="H3326" s="13" t="s">
        <v>11547</v>
      </c>
    </row>
    <row r="3327" spans="1:10" x14ac:dyDescent="0.25">
      <c r="A3327" s="113">
        <v>45233</v>
      </c>
      <c r="B3327" s="21" t="s">
        <v>9356</v>
      </c>
      <c r="C3327" s="13" t="s">
        <v>7467</v>
      </c>
      <c r="D3327" s="766"/>
      <c r="E3327" s="783"/>
      <c r="F3327" s="785">
        <f>350000-F3328</f>
        <v>176319</v>
      </c>
      <c r="G3327" s="784">
        <f t="shared" si="65"/>
        <v>-176319</v>
      </c>
      <c r="H3327" s="1143" t="s">
        <v>11578</v>
      </c>
    </row>
    <row r="3328" spans="1:10" ht="16.5" thickBot="1" x14ac:dyDescent="0.3">
      <c r="A3328" s="113">
        <v>45233</v>
      </c>
      <c r="B3328" s="21" t="s">
        <v>11075</v>
      </c>
      <c r="C3328" s="13" t="s">
        <v>7467</v>
      </c>
      <c r="D3328" s="766"/>
      <c r="E3328" s="783"/>
      <c r="F3328" s="786">
        <v>173681</v>
      </c>
      <c r="G3328" s="784">
        <f t="shared" si="65"/>
        <v>-173681</v>
      </c>
      <c r="H3328" s="1145"/>
    </row>
    <row r="3329" spans="1:8" x14ac:dyDescent="0.25">
      <c r="A3329" s="113">
        <v>45233</v>
      </c>
      <c r="B3329" s="21" t="s">
        <v>10576</v>
      </c>
      <c r="C3329" s="13" t="s">
        <v>9080</v>
      </c>
      <c r="D3329" s="766"/>
      <c r="E3329" s="22"/>
      <c r="F3329" s="112">
        <v>400000</v>
      </c>
      <c r="G3329" s="14">
        <f t="shared" si="65"/>
        <v>-400000</v>
      </c>
      <c r="H3329" s="13" t="s">
        <v>11549</v>
      </c>
    </row>
    <row r="3330" spans="1:8" x14ac:dyDescent="0.25">
      <c r="A3330" s="113">
        <v>45233</v>
      </c>
      <c r="B3330" s="21" t="s">
        <v>10576</v>
      </c>
      <c r="C3330" s="13" t="s">
        <v>9080</v>
      </c>
      <c r="D3330" s="766"/>
      <c r="E3330" s="22"/>
      <c r="F3330" s="19">
        <v>485000</v>
      </c>
      <c r="G3330" s="14">
        <f t="shared" si="65"/>
        <v>-485000</v>
      </c>
      <c r="H3330" s="13" t="s">
        <v>11550</v>
      </c>
    </row>
    <row r="3331" spans="1:8" x14ac:dyDescent="0.25">
      <c r="A3331" s="113">
        <v>45233</v>
      </c>
      <c r="B3331" s="21" t="s">
        <v>10576</v>
      </c>
      <c r="C3331" s="13" t="s">
        <v>7467</v>
      </c>
      <c r="D3331" s="766" t="s">
        <v>11577</v>
      </c>
      <c r="E3331" s="22">
        <v>224668</v>
      </c>
      <c r="F3331" s="19"/>
      <c r="G3331" s="14">
        <f t="shared" si="65"/>
        <v>224668</v>
      </c>
      <c r="H3331" s="13"/>
    </row>
    <row r="3332" spans="1:8" x14ac:dyDescent="0.25">
      <c r="A3332" s="113">
        <v>45233</v>
      </c>
      <c r="B3332" s="21" t="s">
        <v>10232</v>
      </c>
      <c r="C3332" s="13" t="s">
        <v>7467</v>
      </c>
      <c r="D3332" s="766" t="s">
        <v>11575</v>
      </c>
      <c r="E3332" s="22">
        <v>32000</v>
      </c>
      <c r="F3332" s="19"/>
      <c r="G3332" s="14">
        <f t="shared" si="65"/>
        <v>32000</v>
      </c>
      <c r="H3332" s="13"/>
    </row>
    <row r="3333" spans="1:8" x14ac:dyDescent="0.25">
      <c r="A3333" s="113">
        <v>45233</v>
      </c>
      <c r="B3333" s="21" t="s">
        <v>10909</v>
      </c>
      <c r="C3333" s="13" t="s">
        <v>166</v>
      </c>
      <c r="D3333" s="766" t="s">
        <v>11785</v>
      </c>
      <c r="E3333" s="22">
        <v>9240</v>
      </c>
      <c r="F3333" s="19"/>
      <c r="G3333" s="14">
        <f t="shared" si="65"/>
        <v>9240</v>
      </c>
      <c r="H3333" s="13"/>
    </row>
    <row r="3334" spans="1:8" x14ac:dyDescent="0.25">
      <c r="A3334" s="113">
        <v>45233</v>
      </c>
      <c r="B3334" s="21" t="s">
        <v>10909</v>
      </c>
      <c r="C3334" s="13" t="s">
        <v>12499</v>
      </c>
      <c r="D3334" s="766" t="s">
        <v>12500</v>
      </c>
      <c r="E3334" s="22">
        <v>1724483</v>
      </c>
      <c r="F3334" s="19"/>
      <c r="G3334" s="14">
        <f t="shared" si="65"/>
        <v>1724483</v>
      </c>
      <c r="H3334" s="13"/>
    </row>
    <row r="3335" spans="1:8" x14ac:dyDescent="0.25">
      <c r="A3335" s="113">
        <v>45234</v>
      </c>
      <c r="B3335" s="21" t="s">
        <v>10576</v>
      </c>
      <c r="C3335" s="13" t="s">
        <v>8394</v>
      </c>
      <c r="D3335" s="766"/>
      <c r="E3335" s="22"/>
      <c r="F3335" s="19">
        <v>1300000</v>
      </c>
      <c r="G3335" s="14">
        <f t="shared" si="65"/>
        <v>-1300000</v>
      </c>
      <c r="H3335" s="13" t="s">
        <v>11436</v>
      </c>
    </row>
    <row r="3336" spans="1:8" x14ac:dyDescent="0.25">
      <c r="A3336" s="113">
        <v>45234</v>
      </c>
      <c r="B3336" s="21" t="s">
        <v>10576</v>
      </c>
      <c r="C3336" s="13" t="s">
        <v>8394</v>
      </c>
      <c r="D3336" s="766" t="s">
        <v>11653</v>
      </c>
      <c r="E3336" s="22">
        <v>85030</v>
      </c>
      <c r="F3336" s="19"/>
      <c r="G3336" s="14">
        <f t="shared" si="65"/>
        <v>85030</v>
      </c>
      <c r="H3336" s="13"/>
    </row>
    <row r="3337" spans="1:8" x14ac:dyDescent="0.25">
      <c r="A3337" s="113">
        <v>45234</v>
      </c>
      <c r="B3337" s="21" t="s">
        <v>11446</v>
      </c>
      <c r="C3337" s="13" t="s">
        <v>8394</v>
      </c>
      <c r="D3337" s="766" t="s">
        <v>11654</v>
      </c>
      <c r="E3337" s="22">
        <v>33426</v>
      </c>
      <c r="F3337" s="19"/>
      <c r="G3337" s="14">
        <f t="shared" si="65"/>
        <v>33426</v>
      </c>
      <c r="H3337" s="13"/>
    </row>
    <row r="3338" spans="1:8" x14ac:dyDescent="0.25">
      <c r="A3338" s="113">
        <v>45234</v>
      </c>
      <c r="B3338" s="21" t="s">
        <v>11271</v>
      </c>
      <c r="C3338" s="13" t="s">
        <v>168</v>
      </c>
      <c r="D3338" s="766" t="s">
        <v>11658</v>
      </c>
      <c r="E3338" s="22">
        <v>19640</v>
      </c>
      <c r="F3338" s="19"/>
      <c r="G3338" s="14">
        <f t="shared" si="65"/>
        <v>19640</v>
      </c>
      <c r="H3338" s="13"/>
    </row>
    <row r="3339" spans="1:8" x14ac:dyDescent="0.25">
      <c r="A3339" s="113">
        <v>45236</v>
      </c>
      <c r="B3339" s="21" t="s">
        <v>10232</v>
      </c>
      <c r="C3339" s="13" t="s">
        <v>7467</v>
      </c>
      <c r="D3339" s="766" t="s">
        <v>11649</v>
      </c>
      <c r="E3339" s="22">
        <v>32000</v>
      </c>
      <c r="F3339" s="19"/>
      <c r="G3339" s="14">
        <f t="shared" si="65"/>
        <v>32000</v>
      </c>
      <c r="H3339" s="13"/>
    </row>
    <row r="3340" spans="1:8" x14ac:dyDescent="0.25">
      <c r="A3340" s="113">
        <v>45236</v>
      </c>
      <c r="B3340" s="21" t="s">
        <v>11446</v>
      </c>
      <c r="C3340" s="13" t="s">
        <v>166</v>
      </c>
      <c r="D3340" s="766" t="s">
        <v>11786</v>
      </c>
      <c r="E3340" s="22">
        <v>36420</v>
      </c>
      <c r="F3340" s="19"/>
      <c r="G3340" s="14">
        <f t="shared" si="65"/>
        <v>36420</v>
      </c>
      <c r="H3340" s="13"/>
    </row>
    <row r="3341" spans="1:8" x14ac:dyDescent="0.25">
      <c r="A3341" s="113">
        <v>45237</v>
      </c>
      <c r="B3341" s="21" t="s">
        <v>10909</v>
      </c>
      <c r="C3341" s="13" t="s">
        <v>7467</v>
      </c>
      <c r="D3341" s="766" t="s">
        <v>11650</v>
      </c>
      <c r="E3341" s="22">
        <v>32600</v>
      </c>
      <c r="F3341" s="19"/>
      <c r="G3341" s="14">
        <f t="shared" si="65"/>
        <v>32600</v>
      </c>
      <c r="H3341" s="13"/>
    </row>
    <row r="3342" spans="1:8" x14ac:dyDescent="0.25">
      <c r="A3342" s="113">
        <v>45237</v>
      </c>
      <c r="B3342" s="21" t="s">
        <v>10232</v>
      </c>
      <c r="C3342" s="13" t="s">
        <v>8394</v>
      </c>
      <c r="D3342" s="766" t="s">
        <v>11655</v>
      </c>
      <c r="E3342" s="22">
        <v>203960</v>
      </c>
      <c r="F3342" s="19"/>
      <c r="G3342" s="14">
        <f t="shared" si="65"/>
        <v>203960</v>
      </c>
      <c r="H3342" s="13"/>
    </row>
    <row r="3343" spans="1:8" x14ac:dyDescent="0.25">
      <c r="A3343" s="113">
        <v>45237</v>
      </c>
      <c r="B3343" s="21" t="s">
        <v>10909</v>
      </c>
      <c r="C3343" s="13" t="s">
        <v>8394</v>
      </c>
      <c r="D3343" s="766" t="s">
        <v>11656</v>
      </c>
      <c r="E3343" s="22">
        <v>20685</v>
      </c>
      <c r="F3343" s="19"/>
      <c r="G3343" s="14">
        <f t="shared" si="65"/>
        <v>20685</v>
      </c>
      <c r="H3343" s="13"/>
    </row>
    <row r="3344" spans="1:8" x14ac:dyDescent="0.25">
      <c r="A3344" s="113">
        <v>45237</v>
      </c>
      <c r="B3344" s="21" t="s">
        <v>10576</v>
      </c>
      <c r="C3344" s="13" t="s">
        <v>168</v>
      </c>
      <c r="D3344" s="766" t="s">
        <v>11708</v>
      </c>
      <c r="E3344" s="22">
        <v>74282</v>
      </c>
      <c r="F3344" s="19"/>
      <c r="G3344" s="14">
        <f t="shared" si="65"/>
        <v>74282</v>
      </c>
      <c r="H3344" s="13"/>
    </row>
    <row r="3345" spans="1:8" x14ac:dyDescent="0.25">
      <c r="A3345" s="113">
        <v>45237</v>
      </c>
      <c r="B3345" s="21" t="s">
        <v>10232</v>
      </c>
      <c r="C3345" s="13" t="s">
        <v>7467</v>
      </c>
      <c r="D3345" s="766"/>
      <c r="E3345" s="22"/>
      <c r="F3345" s="19">
        <v>350000</v>
      </c>
      <c r="G3345" s="14">
        <f t="shared" si="65"/>
        <v>-350000</v>
      </c>
      <c r="H3345" s="13" t="s">
        <v>11648</v>
      </c>
    </row>
    <row r="3346" spans="1:8" x14ac:dyDescent="0.25">
      <c r="A3346" s="113">
        <v>45237</v>
      </c>
      <c r="B3346" s="21" t="s">
        <v>10232</v>
      </c>
      <c r="C3346" s="13" t="s">
        <v>7467</v>
      </c>
      <c r="D3346" s="766"/>
      <c r="E3346" s="22"/>
      <c r="F3346" s="19">
        <v>350000</v>
      </c>
      <c r="G3346" s="14">
        <f t="shared" si="65"/>
        <v>-350000</v>
      </c>
      <c r="H3346" s="13" t="s">
        <v>11647</v>
      </c>
    </row>
    <row r="3347" spans="1:8" x14ac:dyDescent="0.25">
      <c r="A3347" s="113">
        <v>45237</v>
      </c>
      <c r="B3347" s="21" t="s">
        <v>9986</v>
      </c>
      <c r="C3347" s="13" t="s">
        <v>166</v>
      </c>
      <c r="D3347" s="766" t="s">
        <v>11787</v>
      </c>
      <c r="E3347" s="22">
        <v>4515</v>
      </c>
      <c r="F3347" s="19"/>
      <c r="G3347" s="14">
        <f t="shared" si="65"/>
        <v>4515</v>
      </c>
      <c r="H3347" s="13"/>
    </row>
    <row r="3348" spans="1:8" x14ac:dyDescent="0.25">
      <c r="A3348" s="113">
        <v>45237</v>
      </c>
      <c r="B3348" s="21" t="s">
        <v>11271</v>
      </c>
      <c r="C3348" s="13" t="s">
        <v>164</v>
      </c>
      <c r="D3348" s="766" t="s">
        <v>11916</v>
      </c>
      <c r="E3348" s="22">
        <v>1420</v>
      </c>
      <c r="F3348" s="19"/>
      <c r="G3348" s="14">
        <f t="shared" si="65"/>
        <v>1420</v>
      </c>
      <c r="H3348" s="13"/>
    </row>
    <row r="3349" spans="1:8" x14ac:dyDescent="0.25">
      <c r="A3349" s="113">
        <v>45238</v>
      </c>
      <c r="B3349" s="21" t="s">
        <v>10232</v>
      </c>
      <c r="C3349" s="13" t="s">
        <v>164</v>
      </c>
      <c r="D3349" s="766" t="s">
        <v>11923</v>
      </c>
      <c r="E3349" s="22">
        <v>6739</v>
      </c>
      <c r="F3349" s="19"/>
      <c r="G3349" s="14">
        <f t="shared" si="65"/>
        <v>6739</v>
      </c>
      <c r="H3349" s="13"/>
    </row>
    <row r="3350" spans="1:8" x14ac:dyDescent="0.25">
      <c r="A3350" s="113">
        <v>45240</v>
      </c>
      <c r="B3350" s="21" t="s">
        <v>11271</v>
      </c>
      <c r="C3350" s="13" t="s">
        <v>8394</v>
      </c>
      <c r="D3350" s="766" t="s">
        <v>11657</v>
      </c>
      <c r="E3350" s="22">
        <v>13416</v>
      </c>
      <c r="F3350" s="19"/>
      <c r="G3350" s="14">
        <f t="shared" si="65"/>
        <v>13416</v>
      </c>
      <c r="H3350" s="13"/>
    </row>
    <row r="3351" spans="1:8" x14ac:dyDescent="0.25">
      <c r="A3351" s="113">
        <v>45240</v>
      </c>
      <c r="B3351" s="21" t="s">
        <v>10909</v>
      </c>
      <c r="C3351" s="13" t="s">
        <v>12499</v>
      </c>
      <c r="D3351" s="766" t="s">
        <v>8591</v>
      </c>
      <c r="E3351" s="22">
        <v>836282</v>
      </c>
      <c r="F3351" s="19"/>
      <c r="G3351" s="14">
        <f t="shared" si="65"/>
        <v>836282</v>
      </c>
      <c r="H3351" s="13"/>
    </row>
    <row r="3352" spans="1:8" x14ac:dyDescent="0.25">
      <c r="A3352" s="113">
        <v>45240</v>
      </c>
      <c r="B3352" s="21" t="s">
        <v>9986</v>
      </c>
      <c r="C3352" s="13" t="s">
        <v>164</v>
      </c>
      <c r="D3352" s="766" t="s">
        <v>11659</v>
      </c>
      <c r="E3352" s="22">
        <v>168</v>
      </c>
      <c r="F3352" s="19"/>
      <c r="G3352" s="14">
        <f t="shared" si="65"/>
        <v>168</v>
      </c>
      <c r="H3352" s="13"/>
    </row>
    <row r="3353" spans="1:8" x14ac:dyDescent="0.25">
      <c r="A3353" s="113">
        <v>45240</v>
      </c>
      <c r="B3353" s="21" t="s">
        <v>11446</v>
      </c>
      <c r="C3353" s="13" t="s">
        <v>166</v>
      </c>
      <c r="D3353" s="766" t="s">
        <v>11788</v>
      </c>
      <c r="E3353" s="22">
        <v>20875</v>
      </c>
      <c r="F3353" s="19"/>
      <c r="G3353" s="14">
        <f t="shared" si="65"/>
        <v>20875</v>
      </c>
      <c r="H3353" s="13"/>
    </row>
    <row r="3354" spans="1:8" x14ac:dyDescent="0.25">
      <c r="A3354" s="113">
        <v>45241</v>
      </c>
      <c r="B3354" s="21" t="s">
        <v>9832</v>
      </c>
      <c r="C3354" s="13" t="s">
        <v>168</v>
      </c>
      <c r="D3354" s="766" t="s">
        <v>11807</v>
      </c>
      <c r="E3354" s="22">
        <v>98400</v>
      </c>
      <c r="F3354" s="110"/>
      <c r="G3354" s="14">
        <f t="shared" si="65"/>
        <v>98400</v>
      </c>
      <c r="H3354" s="13"/>
    </row>
    <row r="3355" spans="1:8" x14ac:dyDescent="0.25">
      <c r="A3355" s="113">
        <v>45241</v>
      </c>
      <c r="B3355" s="21" t="s">
        <v>10296</v>
      </c>
      <c r="C3355" s="13" t="s">
        <v>7467</v>
      </c>
      <c r="D3355" s="766" t="s">
        <v>11651</v>
      </c>
      <c r="E3355" s="22">
        <v>43900</v>
      </c>
      <c r="F3355" s="19"/>
      <c r="G3355" s="14">
        <f t="shared" si="65"/>
        <v>43900</v>
      </c>
      <c r="H3355" s="13"/>
    </row>
    <row r="3356" spans="1:8" x14ac:dyDescent="0.25">
      <c r="A3356" s="113">
        <v>45241</v>
      </c>
      <c r="B3356" s="21" t="s">
        <v>10576</v>
      </c>
      <c r="C3356" s="13" t="s">
        <v>168</v>
      </c>
      <c r="D3356" s="766" t="s">
        <v>11709</v>
      </c>
      <c r="E3356" s="22">
        <v>386760</v>
      </c>
      <c r="F3356" s="19"/>
      <c r="G3356" s="14">
        <f t="shared" si="65"/>
        <v>386760</v>
      </c>
      <c r="H3356" s="13"/>
    </row>
    <row r="3357" spans="1:8" x14ac:dyDescent="0.25">
      <c r="A3357" s="113">
        <v>45241</v>
      </c>
      <c r="B3357" s="21" t="s">
        <v>10576</v>
      </c>
      <c r="C3357" s="13" t="s">
        <v>180</v>
      </c>
      <c r="D3357" s="766" t="s">
        <v>11719</v>
      </c>
      <c r="E3357" s="22">
        <v>62400</v>
      </c>
      <c r="F3357" s="19"/>
      <c r="G3357" s="14">
        <f t="shared" si="65"/>
        <v>62400</v>
      </c>
      <c r="H3357" s="13"/>
    </row>
    <row r="3358" spans="1:8" x14ac:dyDescent="0.25">
      <c r="A3358" s="113">
        <v>45243</v>
      </c>
      <c r="B3358" s="21" t="s">
        <v>10576</v>
      </c>
      <c r="C3358" s="13" t="s">
        <v>8394</v>
      </c>
      <c r="D3358" s="766" t="s">
        <v>11714</v>
      </c>
      <c r="E3358" s="22">
        <v>61469</v>
      </c>
      <c r="F3358" s="19"/>
      <c r="G3358" s="14">
        <f t="shared" si="65"/>
        <v>61469</v>
      </c>
      <c r="H3358" s="13"/>
    </row>
    <row r="3359" spans="1:8" x14ac:dyDescent="0.25">
      <c r="A3359" s="113">
        <v>45243</v>
      </c>
      <c r="B3359" s="21" t="s">
        <v>11446</v>
      </c>
      <c r="C3359" s="13" t="s">
        <v>164</v>
      </c>
      <c r="D3359" s="766" t="s">
        <v>11917</v>
      </c>
      <c r="E3359" s="22">
        <v>11157</v>
      </c>
      <c r="F3359" s="19"/>
      <c r="G3359" s="14">
        <f t="shared" si="65"/>
        <v>11157</v>
      </c>
      <c r="H3359" s="13"/>
    </row>
    <row r="3360" spans="1:8" x14ac:dyDescent="0.25">
      <c r="A3360" s="113">
        <v>45243</v>
      </c>
      <c r="B3360" s="21" t="s">
        <v>10909</v>
      </c>
      <c r="C3360" s="13" t="s">
        <v>5187</v>
      </c>
      <c r="D3360" s="766" t="s">
        <v>12275</v>
      </c>
      <c r="E3360" s="22">
        <v>135900</v>
      </c>
      <c r="F3360" s="19"/>
      <c r="G3360" s="14">
        <f t="shared" si="65"/>
        <v>135900</v>
      </c>
      <c r="H3360" s="13" t="s">
        <v>12277</v>
      </c>
    </row>
    <row r="3361" spans="1:8" x14ac:dyDescent="0.25">
      <c r="A3361" s="113">
        <v>45243</v>
      </c>
      <c r="B3361" s="21" t="s">
        <v>10909</v>
      </c>
      <c r="C3361" s="13" t="s">
        <v>12499</v>
      </c>
      <c r="D3361" s="766" t="s">
        <v>8046</v>
      </c>
      <c r="E3361" s="22">
        <v>417642</v>
      </c>
      <c r="F3361" s="19"/>
      <c r="G3361" s="14">
        <f t="shared" si="65"/>
        <v>417642</v>
      </c>
      <c r="H3361" s="13"/>
    </row>
    <row r="3362" spans="1:8" ht="17.25" customHeight="1" x14ac:dyDescent="0.25">
      <c r="A3362" s="113">
        <v>45243</v>
      </c>
      <c r="B3362" s="21" t="s">
        <v>10909</v>
      </c>
      <c r="C3362" s="13" t="s">
        <v>12499</v>
      </c>
      <c r="D3362" s="766" t="s">
        <v>8047</v>
      </c>
      <c r="E3362" s="22">
        <v>20015</v>
      </c>
      <c r="F3362" s="19"/>
      <c r="G3362" s="14">
        <f t="shared" si="65"/>
        <v>20015</v>
      </c>
      <c r="H3362" s="13"/>
    </row>
    <row r="3363" spans="1:8" ht="17.25" customHeight="1" x14ac:dyDescent="0.25">
      <c r="A3363" s="113">
        <v>45243</v>
      </c>
      <c r="B3363" s="21" t="s">
        <v>10909</v>
      </c>
      <c r="C3363" s="13" t="s">
        <v>12499</v>
      </c>
      <c r="D3363" s="766"/>
      <c r="E3363" s="22"/>
      <c r="F3363" s="19">
        <v>20000</v>
      </c>
      <c r="G3363" s="14">
        <f t="shared" si="65"/>
        <v>-20000</v>
      </c>
      <c r="H3363" s="13" t="s">
        <v>10775</v>
      </c>
    </row>
    <row r="3364" spans="1:8" x14ac:dyDescent="0.25">
      <c r="A3364" s="113">
        <v>45243</v>
      </c>
      <c r="B3364" s="21" t="s">
        <v>10909</v>
      </c>
      <c r="C3364" s="13" t="s">
        <v>5187</v>
      </c>
      <c r="D3364" s="766" t="s">
        <v>12276</v>
      </c>
      <c r="E3364" s="22">
        <v>213854.4</v>
      </c>
      <c r="F3364" s="19"/>
      <c r="G3364" s="14">
        <f t="shared" si="65"/>
        <v>213854.4</v>
      </c>
      <c r="H3364" s="13" t="s">
        <v>12277</v>
      </c>
    </row>
    <row r="3365" spans="1:8" x14ac:dyDescent="0.25">
      <c r="A3365" s="113">
        <v>45243</v>
      </c>
      <c r="B3365" s="21" t="s">
        <v>10909</v>
      </c>
      <c r="C3365" s="13" t="s">
        <v>5187</v>
      </c>
      <c r="D3365" s="766"/>
      <c r="E3365" s="22"/>
      <c r="F3365" s="19">
        <v>100000</v>
      </c>
      <c r="G3365" s="14">
        <f t="shared" si="65"/>
        <v>-100000</v>
      </c>
      <c r="H3365" s="13" t="s">
        <v>1157</v>
      </c>
    </row>
    <row r="3366" spans="1:8" x14ac:dyDescent="0.25">
      <c r="A3366" s="113">
        <v>45244</v>
      </c>
      <c r="B3366" s="21" t="s">
        <v>10232</v>
      </c>
      <c r="C3366" s="13" t="s">
        <v>168</v>
      </c>
      <c r="D3366" s="766" t="s">
        <v>11710</v>
      </c>
      <c r="E3366" s="22">
        <v>59680</v>
      </c>
      <c r="F3366" s="19"/>
      <c r="G3366" s="14">
        <f t="shared" si="65"/>
        <v>59680</v>
      </c>
      <c r="H3366" s="13"/>
    </row>
    <row r="3367" spans="1:8" x14ac:dyDescent="0.25">
      <c r="A3367" s="113">
        <v>45244</v>
      </c>
      <c r="B3367" s="21" t="s">
        <v>10576</v>
      </c>
      <c r="C3367" s="13" t="s">
        <v>168</v>
      </c>
      <c r="D3367" s="766" t="s">
        <v>11711</v>
      </c>
      <c r="E3367" s="22">
        <v>67140</v>
      </c>
      <c r="F3367" s="19"/>
      <c r="G3367" s="14">
        <f t="shared" si="65"/>
        <v>67140</v>
      </c>
      <c r="H3367" s="13"/>
    </row>
    <row r="3368" spans="1:8" x14ac:dyDescent="0.25">
      <c r="A3368" s="113">
        <v>45244</v>
      </c>
      <c r="B3368" s="21" t="s">
        <v>10576</v>
      </c>
      <c r="C3368" s="13" t="s">
        <v>7467</v>
      </c>
      <c r="D3368" s="766" t="s">
        <v>11745</v>
      </c>
      <c r="E3368" s="22">
        <v>152867</v>
      </c>
      <c r="F3368" s="19"/>
      <c r="G3368" s="14">
        <f t="shared" si="65"/>
        <v>152867</v>
      </c>
      <c r="H3368" s="13"/>
    </row>
    <row r="3369" spans="1:8" x14ac:dyDescent="0.25">
      <c r="A3369" s="113">
        <v>45245</v>
      </c>
      <c r="B3369" s="21" t="s">
        <v>10576</v>
      </c>
      <c r="C3369" s="13" t="s">
        <v>7467</v>
      </c>
      <c r="D3369" s="766"/>
      <c r="E3369" s="22"/>
      <c r="F3369" s="19">
        <v>350000</v>
      </c>
      <c r="G3369" s="14">
        <f t="shared" si="65"/>
        <v>-350000</v>
      </c>
      <c r="H3369" s="13" t="s">
        <v>11679</v>
      </c>
    </row>
    <row r="3370" spans="1:8" x14ac:dyDescent="0.25">
      <c r="A3370" s="113">
        <v>45245</v>
      </c>
      <c r="B3370" s="21" t="s">
        <v>10576</v>
      </c>
      <c r="C3370" s="13" t="s">
        <v>7467</v>
      </c>
      <c r="D3370" s="766"/>
      <c r="E3370" s="22"/>
      <c r="F3370" s="19">
        <v>350000</v>
      </c>
      <c r="G3370" s="14">
        <f t="shared" ref="G3370:G3456" si="66">E3370-F3370</f>
        <v>-350000</v>
      </c>
      <c r="H3370" s="13" t="s">
        <v>11680</v>
      </c>
    </row>
    <row r="3371" spans="1:8" x14ac:dyDescent="0.25">
      <c r="A3371" s="113">
        <v>45245</v>
      </c>
      <c r="B3371" s="21" t="s">
        <v>10576</v>
      </c>
      <c r="C3371" s="13" t="s">
        <v>8091</v>
      </c>
      <c r="D3371" s="766"/>
      <c r="E3371" s="22"/>
      <c r="F3371" s="19">
        <v>500000</v>
      </c>
      <c r="G3371" s="14">
        <f t="shared" si="66"/>
        <v>-500000</v>
      </c>
      <c r="H3371" s="13" t="s">
        <v>11681</v>
      </c>
    </row>
    <row r="3372" spans="1:8" x14ac:dyDescent="0.25">
      <c r="A3372" s="113">
        <v>45245</v>
      </c>
      <c r="B3372" s="21" t="s">
        <v>10576</v>
      </c>
      <c r="C3372" s="13" t="s">
        <v>8091</v>
      </c>
      <c r="D3372" s="766"/>
      <c r="E3372" s="22"/>
      <c r="F3372" s="19">
        <v>500000</v>
      </c>
      <c r="G3372" s="14">
        <f t="shared" si="66"/>
        <v>-500000</v>
      </c>
      <c r="H3372" s="13" t="s">
        <v>11682</v>
      </c>
    </row>
    <row r="3373" spans="1:8" x14ac:dyDescent="0.25">
      <c r="A3373" s="113">
        <v>45245</v>
      </c>
      <c r="B3373" s="21" t="s">
        <v>10576</v>
      </c>
      <c r="C3373" s="13" t="s">
        <v>8091</v>
      </c>
      <c r="D3373" s="766"/>
      <c r="E3373" s="22"/>
      <c r="F3373" s="19">
        <v>500000</v>
      </c>
      <c r="G3373" s="14">
        <f t="shared" si="66"/>
        <v>-500000</v>
      </c>
      <c r="H3373" s="13" t="s">
        <v>11683</v>
      </c>
    </row>
    <row r="3374" spans="1:8" x14ac:dyDescent="0.25">
      <c r="A3374" s="113">
        <v>45245</v>
      </c>
      <c r="B3374" s="21" t="s">
        <v>10909</v>
      </c>
      <c r="C3374" s="13" t="s">
        <v>166</v>
      </c>
      <c r="D3374" s="766" t="s">
        <v>11789</v>
      </c>
      <c r="E3374" s="22">
        <v>7990</v>
      </c>
      <c r="F3374" s="19"/>
      <c r="G3374" s="14">
        <f t="shared" si="66"/>
        <v>7990</v>
      </c>
      <c r="H3374" s="13"/>
    </row>
    <row r="3375" spans="1:8" x14ac:dyDescent="0.25">
      <c r="A3375" s="113">
        <v>45245</v>
      </c>
      <c r="B3375" s="21" t="s">
        <v>11446</v>
      </c>
      <c r="C3375" s="13" t="s">
        <v>5681</v>
      </c>
      <c r="D3375" s="766" t="s">
        <v>10148</v>
      </c>
      <c r="E3375" s="22">
        <v>188300</v>
      </c>
      <c r="F3375" s="19"/>
      <c r="G3375" s="14">
        <f t="shared" si="66"/>
        <v>188300</v>
      </c>
      <c r="H3375" s="13"/>
    </row>
    <row r="3376" spans="1:8" x14ac:dyDescent="0.25">
      <c r="A3376" s="113">
        <v>45246</v>
      </c>
      <c r="B3376" s="21" t="s">
        <v>10232</v>
      </c>
      <c r="C3376" s="13" t="s">
        <v>168</v>
      </c>
      <c r="D3376" s="766" t="s">
        <v>11712</v>
      </c>
      <c r="E3376" s="22">
        <v>24200</v>
      </c>
      <c r="F3376" s="19"/>
      <c r="G3376" s="14">
        <f t="shared" si="66"/>
        <v>24200</v>
      </c>
      <c r="H3376" s="13"/>
    </row>
    <row r="3377" spans="1:8" x14ac:dyDescent="0.25">
      <c r="A3377" s="113">
        <v>45246</v>
      </c>
      <c r="B3377" s="21" t="s">
        <v>10576</v>
      </c>
      <c r="C3377" s="13" t="s">
        <v>8394</v>
      </c>
      <c r="D3377" s="766" t="s">
        <v>11715</v>
      </c>
      <c r="E3377" s="22">
        <v>93159</v>
      </c>
      <c r="F3377" s="19"/>
      <c r="G3377" s="14">
        <f t="shared" si="66"/>
        <v>93159</v>
      </c>
      <c r="H3377" s="13"/>
    </row>
    <row r="3378" spans="1:8" x14ac:dyDescent="0.25">
      <c r="A3378" s="113">
        <v>45246</v>
      </c>
      <c r="B3378" s="21" t="s">
        <v>10576</v>
      </c>
      <c r="C3378" s="13" t="s">
        <v>7467</v>
      </c>
      <c r="D3378" s="766" t="s">
        <v>11226</v>
      </c>
      <c r="E3378" s="22">
        <v>34290</v>
      </c>
      <c r="F3378" s="19"/>
      <c r="G3378" s="14">
        <f t="shared" si="66"/>
        <v>34290</v>
      </c>
      <c r="H3378" s="13"/>
    </row>
    <row r="3379" spans="1:8" x14ac:dyDescent="0.25">
      <c r="A3379" s="113">
        <v>45246</v>
      </c>
      <c r="B3379" s="21" t="s">
        <v>10909</v>
      </c>
      <c r="C3379" s="13" t="s">
        <v>5187</v>
      </c>
      <c r="D3379" s="766"/>
      <c r="E3379" s="22"/>
      <c r="F3379" s="19">
        <v>300000</v>
      </c>
      <c r="G3379" s="14">
        <f t="shared" si="66"/>
        <v>-300000</v>
      </c>
      <c r="H3379" s="13" t="s">
        <v>12146</v>
      </c>
    </row>
    <row r="3380" spans="1:8" x14ac:dyDescent="0.25">
      <c r="A3380" s="113">
        <v>45246</v>
      </c>
      <c r="B3380" s="21" t="s">
        <v>10909</v>
      </c>
      <c r="C3380" s="13" t="s">
        <v>5187</v>
      </c>
      <c r="D3380" s="766"/>
      <c r="E3380" s="22"/>
      <c r="F3380" s="19">
        <v>197000</v>
      </c>
      <c r="G3380" s="14">
        <f t="shared" si="66"/>
        <v>-197000</v>
      </c>
      <c r="H3380" s="13" t="s">
        <v>12146</v>
      </c>
    </row>
    <row r="3381" spans="1:8" x14ac:dyDescent="0.25">
      <c r="A3381" s="113">
        <v>45247</v>
      </c>
      <c r="B3381" s="21" t="s">
        <v>10576</v>
      </c>
      <c r="C3381" s="13" t="s">
        <v>7467</v>
      </c>
      <c r="D3381" s="766" t="s">
        <v>11746</v>
      </c>
      <c r="E3381" s="22">
        <v>212768</v>
      </c>
      <c r="F3381" s="19"/>
      <c r="G3381" s="14">
        <f t="shared" si="66"/>
        <v>212768</v>
      </c>
      <c r="H3381" s="13"/>
    </row>
    <row r="3382" spans="1:8" x14ac:dyDescent="0.25">
      <c r="A3382" s="113">
        <v>45247</v>
      </c>
      <c r="B3382" s="21" t="s">
        <v>10576</v>
      </c>
      <c r="C3382" s="13" t="s">
        <v>7467</v>
      </c>
      <c r="D3382" s="766"/>
      <c r="E3382" s="22"/>
      <c r="F3382" s="19">
        <v>500000</v>
      </c>
      <c r="G3382" s="14">
        <f t="shared" si="66"/>
        <v>-500000</v>
      </c>
      <c r="H3382" s="13" t="s">
        <v>11706</v>
      </c>
    </row>
    <row r="3383" spans="1:8" x14ac:dyDescent="0.25">
      <c r="A3383" s="113">
        <v>45247</v>
      </c>
      <c r="B3383" s="21" t="s">
        <v>10576</v>
      </c>
      <c r="C3383" s="13" t="s">
        <v>7467</v>
      </c>
      <c r="D3383" s="766"/>
      <c r="E3383" s="22"/>
      <c r="F3383" s="19">
        <v>500000</v>
      </c>
      <c r="G3383" s="14">
        <f t="shared" si="66"/>
        <v>-500000</v>
      </c>
      <c r="H3383" s="13" t="s">
        <v>11707</v>
      </c>
    </row>
    <row r="3384" spans="1:8" x14ac:dyDescent="0.25">
      <c r="A3384" s="113">
        <v>45247</v>
      </c>
      <c r="B3384" s="21" t="s">
        <v>11716</v>
      </c>
      <c r="C3384" s="13" t="s">
        <v>8394</v>
      </c>
      <c r="D3384" s="766" t="s">
        <v>11717</v>
      </c>
      <c r="E3384" s="22">
        <v>49822</v>
      </c>
      <c r="F3384" s="19"/>
      <c r="G3384" s="14">
        <f t="shared" si="66"/>
        <v>49822</v>
      </c>
      <c r="H3384" s="13"/>
    </row>
    <row r="3385" spans="1:8" x14ac:dyDescent="0.25">
      <c r="A3385" s="113">
        <v>45247</v>
      </c>
      <c r="B3385" s="21" t="s">
        <v>11617</v>
      </c>
      <c r="C3385" s="13" t="s">
        <v>8394</v>
      </c>
      <c r="D3385" s="766" t="s">
        <v>11718</v>
      </c>
      <c r="E3385" s="22">
        <v>106322</v>
      </c>
      <c r="F3385" s="19"/>
      <c r="G3385" s="14">
        <f t="shared" si="66"/>
        <v>106322</v>
      </c>
      <c r="H3385" s="13"/>
    </row>
    <row r="3386" spans="1:8" x14ac:dyDescent="0.25">
      <c r="A3386" s="113">
        <v>45248</v>
      </c>
      <c r="B3386" s="21" t="s">
        <v>10232</v>
      </c>
      <c r="C3386" s="13" t="s">
        <v>11324</v>
      </c>
      <c r="D3386" s="766"/>
      <c r="E3386" s="22"/>
      <c r="F3386" s="19">
        <v>495000</v>
      </c>
      <c r="G3386" s="14">
        <f>E3386-F3386</f>
        <v>-495000</v>
      </c>
      <c r="H3386" s="13" t="s">
        <v>11749</v>
      </c>
    </row>
    <row r="3387" spans="1:8" x14ac:dyDescent="0.25">
      <c r="A3387" s="113">
        <v>45248</v>
      </c>
      <c r="B3387" s="21" t="s">
        <v>10232</v>
      </c>
      <c r="C3387" s="13" t="s">
        <v>11324</v>
      </c>
      <c r="D3387" s="766"/>
      <c r="E3387" s="22"/>
      <c r="F3387" s="19">
        <v>490000</v>
      </c>
      <c r="G3387" s="14">
        <f>E3387-F3387</f>
        <v>-490000</v>
      </c>
      <c r="H3387" s="13" t="s">
        <v>11749</v>
      </c>
    </row>
    <row r="3388" spans="1:8" x14ac:dyDescent="0.25">
      <c r="A3388" s="113">
        <v>45248</v>
      </c>
      <c r="B3388" s="21" t="s">
        <v>10576</v>
      </c>
      <c r="C3388" s="13" t="s">
        <v>168</v>
      </c>
      <c r="D3388" s="766" t="s">
        <v>11780</v>
      </c>
      <c r="E3388" s="22">
        <v>78000</v>
      </c>
      <c r="F3388" s="110"/>
      <c r="G3388" s="14">
        <f>E3388-F3388</f>
        <v>78000</v>
      </c>
      <c r="H3388" s="13"/>
    </row>
    <row r="3389" spans="1:8" x14ac:dyDescent="0.25">
      <c r="A3389" s="113">
        <v>45248</v>
      </c>
      <c r="B3389" s="21" t="s">
        <v>10232</v>
      </c>
      <c r="C3389" s="13" t="s">
        <v>168</v>
      </c>
      <c r="D3389" s="766"/>
      <c r="E3389" s="22"/>
      <c r="F3389" s="110">
        <v>500000</v>
      </c>
      <c r="G3389" s="14">
        <f t="shared" ref="G3389:G3396" si="67">E3389-F3389</f>
        <v>-500000</v>
      </c>
      <c r="H3389" s="13" t="s">
        <v>11749</v>
      </c>
    </row>
    <row r="3390" spans="1:8" x14ac:dyDescent="0.25">
      <c r="A3390" s="113">
        <v>45248</v>
      </c>
      <c r="B3390" s="21" t="s">
        <v>10576</v>
      </c>
      <c r="C3390" s="13" t="s">
        <v>168</v>
      </c>
      <c r="D3390" s="766"/>
      <c r="E3390" s="22"/>
      <c r="F3390" s="110">
        <v>500000</v>
      </c>
      <c r="G3390" s="14">
        <f t="shared" si="67"/>
        <v>-500000</v>
      </c>
      <c r="H3390" s="13" t="s">
        <v>11749</v>
      </c>
    </row>
    <row r="3391" spans="1:8" x14ac:dyDescent="0.25">
      <c r="A3391" s="113">
        <v>45248</v>
      </c>
      <c r="B3391" s="21" t="s">
        <v>11897</v>
      </c>
      <c r="C3391" s="13" t="s">
        <v>168</v>
      </c>
      <c r="D3391" s="766"/>
      <c r="E3391" s="22"/>
      <c r="F3391" s="110">
        <v>500000</v>
      </c>
      <c r="G3391" s="14">
        <f t="shared" si="67"/>
        <v>-500000</v>
      </c>
      <c r="H3391" s="13" t="s">
        <v>11749</v>
      </c>
    </row>
    <row r="3392" spans="1:8" x14ac:dyDescent="0.25">
      <c r="A3392" s="113">
        <v>45248</v>
      </c>
      <c r="B3392" s="21" t="s">
        <v>11897</v>
      </c>
      <c r="C3392" s="13" t="s">
        <v>168</v>
      </c>
      <c r="D3392" s="766"/>
      <c r="E3392" s="22"/>
      <c r="F3392" s="110">
        <v>250000</v>
      </c>
      <c r="G3392" s="14">
        <f t="shared" si="67"/>
        <v>-250000</v>
      </c>
      <c r="H3392" s="1143" t="s">
        <v>12286</v>
      </c>
    </row>
    <row r="3393" spans="1:8" x14ac:dyDescent="0.25">
      <c r="A3393" s="113">
        <v>45248</v>
      </c>
      <c r="B3393" s="21" t="s">
        <v>11617</v>
      </c>
      <c r="C3393" s="13" t="s">
        <v>168</v>
      </c>
      <c r="D3393" s="766"/>
      <c r="E3393" s="22"/>
      <c r="F3393" s="110">
        <v>250000</v>
      </c>
      <c r="G3393" s="14">
        <f t="shared" si="67"/>
        <v>-250000</v>
      </c>
      <c r="H3393" s="1145"/>
    </row>
    <row r="3394" spans="1:8" x14ac:dyDescent="0.25">
      <c r="A3394" s="113">
        <v>45248</v>
      </c>
      <c r="B3394" s="21" t="s">
        <v>10909</v>
      </c>
      <c r="C3394" s="13" t="s">
        <v>168</v>
      </c>
      <c r="D3394" s="766"/>
      <c r="E3394" s="22"/>
      <c r="F3394" s="110">
        <v>400000</v>
      </c>
      <c r="G3394" s="14">
        <f t="shared" si="67"/>
        <v>-400000</v>
      </c>
      <c r="H3394" s="13" t="s">
        <v>11749</v>
      </c>
    </row>
    <row r="3395" spans="1:8" x14ac:dyDescent="0.25">
      <c r="A3395" s="113">
        <v>45248</v>
      </c>
      <c r="B3395" s="21" t="s">
        <v>10232</v>
      </c>
      <c r="C3395" s="13" t="s">
        <v>168</v>
      </c>
      <c r="D3395" s="766"/>
      <c r="E3395" s="22"/>
      <c r="F3395" s="110">
        <v>300000</v>
      </c>
      <c r="G3395" s="14">
        <f t="shared" si="67"/>
        <v>-300000</v>
      </c>
      <c r="H3395" s="13" t="s">
        <v>11749</v>
      </c>
    </row>
    <row r="3396" spans="1:8" x14ac:dyDescent="0.25">
      <c r="A3396" s="113">
        <v>45248</v>
      </c>
      <c r="B3396" s="21" t="s">
        <v>9986</v>
      </c>
      <c r="C3396" s="13" t="s">
        <v>168</v>
      </c>
      <c r="D3396" s="766"/>
      <c r="E3396" s="22"/>
      <c r="F3396" s="110">
        <v>300000</v>
      </c>
      <c r="G3396" s="14">
        <f t="shared" si="67"/>
        <v>-300000</v>
      </c>
      <c r="H3396" s="13" t="s">
        <v>11749</v>
      </c>
    </row>
    <row r="3397" spans="1:8" ht="16.5" thickBot="1" x14ac:dyDescent="0.3">
      <c r="A3397" s="113">
        <v>45250</v>
      </c>
      <c r="B3397" s="21" t="s">
        <v>10232</v>
      </c>
      <c r="C3397" s="13" t="s">
        <v>7467</v>
      </c>
      <c r="D3397" s="766" t="s">
        <v>11747</v>
      </c>
      <c r="E3397" s="22">
        <v>221300</v>
      </c>
      <c r="F3397" s="110"/>
      <c r="G3397" s="14">
        <f t="shared" si="66"/>
        <v>221300</v>
      </c>
      <c r="H3397" s="13"/>
    </row>
    <row r="3398" spans="1:8" x14ac:dyDescent="0.25">
      <c r="A3398" s="113">
        <v>45250</v>
      </c>
      <c r="B3398" s="21" t="s">
        <v>9356</v>
      </c>
      <c r="C3398" s="13" t="s">
        <v>169</v>
      </c>
      <c r="D3398" s="766"/>
      <c r="E3398" s="783"/>
      <c r="F3398" s="785">
        <v>234213</v>
      </c>
      <c r="G3398" s="784">
        <f t="shared" si="66"/>
        <v>-234213</v>
      </c>
      <c r="H3398" s="13" t="s">
        <v>11760</v>
      </c>
    </row>
    <row r="3399" spans="1:8" x14ac:dyDescent="0.25">
      <c r="A3399" s="113">
        <v>45250</v>
      </c>
      <c r="B3399" s="21" t="s">
        <v>10571</v>
      </c>
      <c r="C3399" s="13" t="s">
        <v>169</v>
      </c>
      <c r="D3399" s="766"/>
      <c r="E3399" s="783"/>
      <c r="F3399" s="142">
        <v>163580</v>
      </c>
      <c r="G3399" s="784">
        <f t="shared" si="66"/>
        <v>-163580</v>
      </c>
      <c r="H3399" s="13" t="s">
        <v>11760</v>
      </c>
    </row>
    <row r="3400" spans="1:8" ht="16.5" thickBot="1" x14ac:dyDescent="0.3">
      <c r="A3400" s="113">
        <v>45250</v>
      </c>
      <c r="B3400" s="21" t="s">
        <v>9986</v>
      </c>
      <c r="C3400" s="13" t="s">
        <v>169</v>
      </c>
      <c r="D3400" s="766"/>
      <c r="E3400" s="783"/>
      <c r="F3400" s="786">
        <v>102207</v>
      </c>
      <c r="G3400" s="784">
        <f t="shared" si="66"/>
        <v>-102207</v>
      </c>
      <c r="H3400" s="13" t="s">
        <v>11760</v>
      </c>
    </row>
    <row r="3401" spans="1:8" x14ac:dyDescent="0.25">
      <c r="A3401" s="113">
        <v>45251</v>
      </c>
      <c r="B3401" s="21" t="s">
        <v>10232</v>
      </c>
      <c r="C3401" s="13" t="s">
        <v>180</v>
      </c>
      <c r="D3401" s="766"/>
      <c r="E3401" s="783"/>
      <c r="F3401" s="785">
        <v>107660</v>
      </c>
      <c r="G3401" s="784">
        <f t="shared" si="66"/>
        <v>-107660</v>
      </c>
      <c r="H3401" s="13" t="s">
        <v>11775</v>
      </c>
    </row>
    <row r="3402" spans="1:8" x14ac:dyDescent="0.25">
      <c r="A3402" s="113">
        <v>45251</v>
      </c>
      <c r="B3402" s="21" t="s">
        <v>10576</v>
      </c>
      <c r="C3402" s="13" t="s">
        <v>180</v>
      </c>
      <c r="D3402" s="766"/>
      <c r="E3402" s="783"/>
      <c r="F3402" s="142">
        <v>247020</v>
      </c>
      <c r="G3402" s="784">
        <f t="shared" si="66"/>
        <v>-247020</v>
      </c>
      <c r="H3402" s="13" t="s">
        <v>11775</v>
      </c>
    </row>
    <row r="3403" spans="1:8" ht="16.5" thickBot="1" x14ac:dyDescent="0.3">
      <c r="A3403" s="113">
        <v>45251</v>
      </c>
      <c r="B3403" s="21" t="s">
        <v>10909</v>
      </c>
      <c r="C3403" s="13" t="s">
        <v>180</v>
      </c>
      <c r="D3403" s="766"/>
      <c r="E3403" s="783"/>
      <c r="F3403" s="786">
        <v>145320</v>
      </c>
      <c r="G3403" s="784">
        <f t="shared" si="66"/>
        <v>-145320</v>
      </c>
      <c r="H3403" s="13" t="s">
        <v>11775</v>
      </c>
    </row>
    <row r="3404" spans="1:8" x14ac:dyDescent="0.25">
      <c r="A3404" s="113">
        <v>45251</v>
      </c>
      <c r="B3404" s="21" t="s">
        <v>10909</v>
      </c>
      <c r="C3404" s="13" t="s">
        <v>8394</v>
      </c>
      <c r="D3404" s="766" t="s">
        <v>11781</v>
      </c>
      <c r="E3404" s="22">
        <v>49712</v>
      </c>
      <c r="F3404" s="112"/>
      <c r="G3404" s="784">
        <f t="shared" si="66"/>
        <v>49712</v>
      </c>
      <c r="H3404" s="13"/>
    </row>
    <row r="3405" spans="1:8" x14ac:dyDescent="0.25">
      <c r="A3405" s="113">
        <v>45251</v>
      </c>
      <c r="B3405" s="21" t="s">
        <v>11446</v>
      </c>
      <c r="C3405" s="13" t="s">
        <v>8394</v>
      </c>
      <c r="D3405" s="766" t="s">
        <v>11782</v>
      </c>
      <c r="E3405" s="22">
        <v>40419</v>
      </c>
      <c r="F3405" s="112"/>
      <c r="G3405" s="784">
        <f t="shared" si="66"/>
        <v>40419</v>
      </c>
      <c r="H3405" s="13"/>
    </row>
    <row r="3406" spans="1:8" x14ac:dyDescent="0.25">
      <c r="A3406" s="113">
        <v>45251</v>
      </c>
      <c r="B3406" s="21" t="s">
        <v>11511</v>
      </c>
      <c r="C3406" s="13" t="s">
        <v>8394</v>
      </c>
      <c r="D3406" s="766" t="s">
        <v>11783</v>
      </c>
      <c r="E3406" s="22">
        <v>73043</v>
      </c>
      <c r="F3406" s="112"/>
      <c r="G3406" s="784">
        <f t="shared" si="66"/>
        <v>73043</v>
      </c>
      <c r="H3406" s="13"/>
    </row>
    <row r="3407" spans="1:8" x14ac:dyDescent="0.25">
      <c r="A3407" s="113">
        <v>45251</v>
      </c>
      <c r="B3407" s="21" t="s">
        <v>10576</v>
      </c>
      <c r="C3407" s="13" t="s">
        <v>7467</v>
      </c>
      <c r="D3407" s="766" t="s">
        <v>11801</v>
      </c>
      <c r="E3407" s="22">
        <v>59900</v>
      </c>
      <c r="F3407" s="112"/>
      <c r="G3407" s="784">
        <f t="shared" si="66"/>
        <v>59900</v>
      </c>
      <c r="H3407" s="13"/>
    </row>
    <row r="3408" spans="1:8" x14ac:dyDescent="0.25">
      <c r="A3408" s="113">
        <v>45251</v>
      </c>
      <c r="B3408" s="21" t="s">
        <v>9832</v>
      </c>
      <c r="C3408" s="13" t="s">
        <v>168</v>
      </c>
      <c r="D3408" s="766" t="s">
        <v>11808</v>
      </c>
      <c r="E3408" s="22">
        <v>1554800</v>
      </c>
      <c r="F3408" s="110"/>
      <c r="G3408" s="14">
        <f t="shared" si="66"/>
        <v>1554800</v>
      </c>
      <c r="H3408" s="13"/>
    </row>
    <row r="3409" spans="1:8" x14ac:dyDescent="0.25">
      <c r="A3409" s="113">
        <v>45251</v>
      </c>
      <c r="B3409" s="21" t="s">
        <v>10909</v>
      </c>
      <c r="C3409" s="13" t="s">
        <v>166</v>
      </c>
      <c r="D3409" s="766" t="s">
        <v>12058</v>
      </c>
      <c r="E3409" s="22">
        <v>45000</v>
      </c>
      <c r="F3409" s="111"/>
      <c r="G3409" s="14">
        <f t="shared" si="66"/>
        <v>45000</v>
      </c>
      <c r="H3409" s="13"/>
    </row>
    <row r="3410" spans="1:8" x14ac:dyDescent="0.25">
      <c r="A3410" s="113">
        <v>45251</v>
      </c>
      <c r="B3410" s="21" t="s">
        <v>11446</v>
      </c>
      <c r="C3410" s="13" t="s">
        <v>166</v>
      </c>
      <c r="D3410" s="766" t="s">
        <v>12059</v>
      </c>
      <c r="E3410" s="22">
        <v>10965</v>
      </c>
      <c r="F3410" s="111"/>
      <c r="G3410" s="14">
        <f t="shared" si="66"/>
        <v>10965</v>
      </c>
      <c r="H3410" s="13"/>
    </row>
    <row r="3411" spans="1:8" x14ac:dyDescent="0.25">
      <c r="A3411" s="113">
        <v>45252</v>
      </c>
      <c r="B3411" s="21" t="s">
        <v>10232</v>
      </c>
      <c r="C3411" s="13" t="s">
        <v>8394</v>
      </c>
      <c r="D3411" s="766"/>
      <c r="E3411" s="22"/>
      <c r="F3411" s="112">
        <v>1000000</v>
      </c>
      <c r="G3411" s="14">
        <f t="shared" si="66"/>
        <v>-1000000</v>
      </c>
      <c r="H3411" s="13" t="s">
        <v>11689</v>
      </c>
    </row>
    <row r="3412" spans="1:8" x14ac:dyDescent="0.25">
      <c r="A3412" s="113">
        <v>45252</v>
      </c>
      <c r="B3412" s="21" t="s">
        <v>10576</v>
      </c>
      <c r="C3412" s="13" t="s">
        <v>7467</v>
      </c>
      <c r="D3412" s="766"/>
      <c r="E3412" s="22"/>
      <c r="F3412" s="19">
        <v>850000</v>
      </c>
      <c r="G3412" s="14">
        <f t="shared" si="66"/>
        <v>-850000</v>
      </c>
      <c r="H3412" s="13" t="s">
        <v>11800</v>
      </c>
    </row>
    <row r="3413" spans="1:8" x14ac:dyDescent="0.25">
      <c r="A3413" s="113">
        <v>45254</v>
      </c>
      <c r="B3413" s="21" t="s">
        <v>10909</v>
      </c>
      <c r="C3413" s="13" t="s">
        <v>169</v>
      </c>
      <c r="D3413" s="766" t="s">
        <v>11827</v>
      </c>
      <c r="E3413" s="22">
        <v>4500</v>
      </c>
      <c r="F3413" s="19"/>
      <c r="G3413" s="14">
        <f t="shared" si="66"/>
        <v>4500</v>
      </c>
      <c r="H3413" s="13"/>
    </row>
    <row r="3414" spans="1:8" x14ac:dyDescent="0.25">
      <c r="A3414" s="113">
        <v>45255</v>
      </c>
      <c r="B3414" s="21" t="s">
        <v>10909</v>
      </c>
      <c r="C3414" s="13" t="s">
        <v>12499</v>
      </c>
      <c r="D3414" s="766" t="s">
        <v>8696</v>
      </c>
      <c r="E3414" s="22">
        <v>196267</v>
      </c>
      <c r="F3414" s="19"/>
      <c r="G3414" s="14">
        <f t="shared" si="66"/>
        <v>196267</v>
      </c>
      <c r="H3414" s="13"/>
    </row>
    <row r="3415" spans="1:8" x14ac:dyDescent="0.25">
      <c r="A3415" s="113">
        <v>45255</v>
      </c>
      <c r="B3415" s="21" t="s">
        <v>11716</v>
      </c>
      <c r="C3415" s="13" t="s">
        <v>8394</v>
      </c>
      <c r="D3415" s="766" t="s">
        <v>11824</v>
      </c>
      <c r="E3415" s="22">
        <v>6351</v>
      </c>
      <c r="F3415" s="19"/>
      <c r="G3415" s="14">
        <f t="shared" si="66"/>
        <v>6351</v>
      </c>
      <c r="H3415" s="13"/>
    </row>
    <row r="3416" spans="1:8" x14ac:dyDescent="0.25">
      <c r="A3416" s="113">
        <v>45255</v>
      </c>
      <c r="B3416" s="21" t="s">
        <v>10232</v>
      </c>
      <c r="C3416" s="13" t="s">
        <v>8394</v>
      </c>
      <c r="D3416" s="766" t="s">
        <v>11825</v>
      </c>
      <c r="E3416" s="22">
        <v>10508</v>
      </c>
      <c r="F3416" s="19"/>
      <c r="G3416" s="14">
        <f t="shared" si="66"/>
        <v>10508</v>
      </c>
      <c r="H3416" s="13"/>
    </row>
    <row r="3417" spans="1:8" x14ac:dyDescent="0.25">
      <c r="A3417" s="113">
        <v>45255</v>
      </c>
      <c r="B3417" s="21" t="s">
        <v>11617</v>
      </c>
      <c r="C3417" s="13" t="s">
        <v>8394</v>
      </c>
      <c r="D3417" s="766" t="s">
        <v>11826</v>
      </c>
      <c r="E3417" s="22">
        <v>42998</v>
      </c>
      <c r="F3417" s="19"/>
      <c r="G3417" s="14">
        <f t="shared" si="66"/>
        <v>42998</v>
      </c>
      <c r="H3417" s="13"/>
    </row>
    <row r="3418" spans="1:8" x14ac:dyDescent="0.25">
      <c r="A3418" s="113">
        <v>45257</v>
      </c>
      <c r="B3418" s="21" t="s">
        <v>10909</v>
      </c>
      <c r="C3418" s="13" t="s">
        <v>180</v>
      </c>
      <c r="D3418" s="766" t="s">
        <v>11823</v>
      </c>
      <c r="E3418" s="22">
        <v>124800</v>
      </c>
      <c r="F3418" s="19"/>
      <c r="G3418" s="14">
        <f t="shared" si="66"/>
        <v>124800</v>
      </c>
      <c r="H3418" s="13"/>
    </row>
    <row r="3419" spans="1:8" x14ac:dyDescent="0.25">
      <c r="A3419" s="113">
        <v>45257</v>
      </c>
      <c r="B3419" s="21" t="s">
        <v>10576</v>
      </c>
      <c r="C3419" s="13" t="s">
        <v>164</v>
      </c>
      <c r="D3419" s="766" t="s">
        <v>11918</v>
      </c>
      <c r="E3419" s="22">
        <v>5887</v>
      </c>
      <c r="F3419" s="19"/>
      <c r="G3419" s="14">
        <f t="shared" si="66"/>
        <v>5887</v>
      </c>
      <c r="H3419" s="13"/>
    </row>
    <row r="3420" spans="1:8" x14ac:dyDescent="0.25">
      <c r="A3420" s="113">
        <v>45258</v>
      </c>
      <c r="B3420" s="21" t="s">
        <v>11446</v>
      </c>
      <c r="C3420" s="13" t="s">
        <v>166</v>
      </c>
      <c r="D3420" s="766" t="s">
        <v>12060</v>
      </c>
      <c r="E3420" s="22">
        <v>2920</v>
      </c>
      <c r="F3420" s="19"/>
      <c r="G3420" s="14">
        <f t="shared" si="66"/>
        <v>2920</v>
      </c>
      <c r="H3420" s="13"/>
    </row>
    <row r="3421" spans="1:8" x14ac:dyDescent="0.25">
      <c r="A3421" s="113">
        <v>45258</v>
      </c>
      <c r="B3421" s="21" t="s">
        <v>10909</v>
      </c>
      <c r="C3421" s="13" t="s">
        <v>166</v>
      </c>
      <c r="D3421" s="766" t="s">
        <v>12066</v>
      </c>
      <c r="E3421" s="22">
        <v>21300</v>
      </c>
      <c r="F3421" s="19"/>
      <c r="G3421" s="14">
        <f t="shared" si="66"/>
        <v>21300</v>
      </c>
      <c r="H3421" s="13"/>
    </row>
    <row r="3422" spans="1:8" x14ac:dyDescent="0.25">
      <c r="A3422" s="113">
        <v>45259</v>
      </c>
      <c r="B3422" s="21" t="s">
        <v>11</v>
      </c>
      <c r="C3422" s="13" t="s">
        <v>2386</v>
      </c>
      <c r="D3422" s="766" t="s">
        <v>12259</v>
      </c>
      <c r="E3422" s="22">
        <v>18551</v>
      </c>
      <c r="F3422" s="19"/>
      <c r="G3422" s="14">
        <f t="shared" si="66"/>
        <v>18551</v>
      </c>
      <c r="H3422" s="13"/>
    </row>
    <row r="3423" spans="1:8" x14ac:dyDescent="0.25">
      <c r="A3423" s="113">
        <v>45260</v>
      </c>
      <c r="B3423" s="21" t="s">
        <v>11446</v>
      </c>
      <c r="C3423" s="13" t="s">
        <v>166</v>
      </c>
      <c r="D3423" s="766" t="s">
        <v>12061</v>
      </c>
      <c r="E3423" s="22">
        <v>12900</v>
      </c>
      <c r="F3423" s="19"/>
      <c r="G3423" s="14">
        <f t="shared" si="66"/>
        <v>12900</v>
      </c>
      <c r="H3423" s="13"/>
    </row>
    <row r="3424" spans="1:8" x14ac:dyDescent="0.25">
      <c r="A3424" s="113">
        <v>45258</v>
      </c>
      <c r="B3424" s="21" t="s">
        <v>10576</v>
      </c>
      <c r="C3424" s="13" t="s">
        <v>168</v>
      </c>
      <c r="D3424" s="766"/>
      <c r="E3424" s="22"/>
      <c r="F3424" s="19">
        <v>500000</v>
      </c>
      <c r="G3424" s="14">
        <f t="shared" si="66"/>
        <v>-500000</v>
      </c>
      <c r="H3424" s="13" t="s">
        <v>11812</v>
      </c>
    </row>
    <row r="3425" spans="1:8" x14ac:dyDescent="0.25">
      <c r="A3425" s="113">
        <v>45258</v>
      </c>
      <c r="B3425" s="21" t="s">
        <v>10576</v>
      </c>
      <c r="C3425" s="13" t="s">
        <v>168</v>
      </c>
      <c r="D3425" s="766"/>
      <c r="E3425" s="22"/>
      <c r="F3425" s="19">
        <v>500000</v>
      </c>
      <c r="G3425" s="14">
        <f t="shared" si="66"/>
        <v>-500000</v>
      </c>
      <c r="H3425" s="13" t="s">
        <v>11812</v>
      </c>
    </row>
    <row r="3426" spans="1:8" x14ac:dyDescent="0.25">
      <c r="A3426" s="113">
        <v>45258</v>
      </c>
      <c r="B3426" s="21" t="s">
        <v>10576</v>
      </c>
      <c r="C3426" s="13" t="s">
        <v>168</v>
      </c>
      <c r="D3426" s="766"/>
      <c r="E3426" s="22"/>
      <c r="F3426" s="19">
        <v>500000</v>
      </c>
      <c r="G3426" s="14">
        <f t="shared" si="66"/>
        <v>-500000</v>
      </c>
      <c r="H3426" s="13" t="s">
        <v>11812</v>
      </c>
    </row>
    <row r="3427" spans="1:8" x14ac:dyDescent="0.25">
      <c r="A3427" s="113">
        <v>45258</v>
      </c>
      <c r="B3427" s="21" t="s">
        <v>10576</v>
      </c>
      <c r="C3427" s="13" t="s">
        <v>168</v>
      </c>
      <c r="D3427" s="766"/>
      <c r="E3427" s="22"/>
      <c r="F3427" s="19">
        <v>500000</v>
      </c>
      <c r="G3427" s="14">
        <f t="shared" si="66"/>
        <v>-500000</v>
      </c>
      <c r="H3427" s="13" t="s">
        <v>11812</v>
      </c>
    </row>
    <row r="3428" spans="1:8" x14ac:dyDescent="0.25">
      <c r="A3428" s="113">
        <v>45260</v>
      </c>
      <c r="B3428" s="21" t="s">
        <v>11617</v>
      </c>
      <c r="C3428" s="13" t="s">
        <v>8394</v>
      </c>
      <c r="D3428" s="766" t="s">
        <v>11912</v>
      </c>
      <c r="E3428" s="22">
        <v>30958</v>
      </c>
      <c r="F3428" s="19"/>
      <c r="G3428" s="14">
        <f t="shared" si="66"/>
        <v>30958</v>
      </c>
      <c r="H3428" s="13"/>
    </row>
    <row r="3429" spans="1:8" x14ac:dyDescent="0.25">
      <c r="A3429" s="113">
        <v>45260</v>
      </c>
      <c r="B3429" s="21" t="s">
        <v>10909</v>
      </c>
      <c r="C3429" s="13" t="s">
        <v>12284</v>
      </c>
      <c r="D3429" s="766" t="s">
        <v>11952</v>
      </c>
      <c r="E3429" s="22">
        <v>189553</v>
      </c>
      <c r="F3429" s="19"/>
      <c r="G3429" s="14">
        <f t="shared" si="66"/>
        <v>189553</v>
      </c>
      <c r="H3429" s="13"/>
    </row>
    <row r="3430" spans="1:8" x14ac:dyDescent="0.25">
      <c r="A3430" s="113">
        <v>45262</v>
      </c>
      <c r="B3430" s="21" t="s">
        <v>10576</v>
      </c>
      <c r="C3430" s="13" t="s">
        <v>7467</v>
      </c>
      <c r="D3430" s="766"/>
      <c r="E3430" s="22"/>
      <c r="F3430" s="19">
        <v>1000000</v>
      </c>
      <c r="G3430" s="14">
        <f t="shared" si="66"/>
        <v>-1000000</v>
      </c>
      <c r="H3430" s="13" t="s">
        <v>11378</v>
      </c>
    </row>
    <row r="3431" spans="1:8" x14ac:dyDescent="0.25">
      <c r="A3431" s="113">
        <v>45262</v>
      </c>
      <c r="B3431" s="21" t="s">
        <v>10576</v>
      </c>
      <c r="C3431" s="13" t="s">
        <v>7467</v>
      </c>
      <c r="D3431" s="766"/>
      <c r="E3431" s="22"/>
      <c r="F3431" s="19">
        <v>600000</v>
      </c>
      <c r="G3431" s="14">
        <f t="shared" si="66"/>
        <v>-600000</v>
      </c>
      <c r="H3431" s="13" t="s">
        <v>11174</v>
      </c>
    </row>
    <row r="3432" spans="1:8" x14ac:dyDescent="0.25">
      <c r="A3432" s="113">
        <v>45262</v>
      </c>
      <c r="B3432" s="21" t="s">
        <v>11617</v>
      </c>
      <c r="C3432" s="13" t="s">
        <v>180</v>
      </c>
      <c r="D3432" s="766" t="s">
        <v>11922</v>
      </c>
      <c r="E3432" s="22">
        <v>52800</v>
      </c>
      <c r="F3432" s="19"/>
      <c r="G3432" s="14">
        <f t="shared" si="66"/>
        <v>52800</v>
      </c>
      <c r="H3432" s="13"/>
    </row>
    <row r="3433" spans="1:8" x14ac:dyDescent="0.25">
      <c r="A3433" s="113">
        <v>45264</v>
      </c>
      <c r="B3433" s="21" t="s">
        <v>10576</v>
      </c>
      <c r="C3433" s="13" t="s">
        <v>168</v>
      </c>
      <c r="D3433" s="766" t="s">
        <v>11924</v>
      </c>
      <c r="E3433" s="22">
        <v>2952685</v>
      </c>
      <c r="F3433" s="19"/>
      <c r="G3433" s="14">
        <f t="shared" si="66"/>
        <v>2952685</v>
      </c>
      <c r="H3433" s="13"/>
    </row>
    <row r="3434" spans="1:8" x14ac:dyDescent="0.25">
      <c r="A3434" s="113">
        <v>45264</v>
      </c>
      <c r="B3434" s="21" t="s">
        <v>10909</v>
      </c>
      <c r="C3434" s="13" t="s">
        <v>168</v>
      </c>
      <c r="D3434" s="766" t="s">
        <v>11926</v>
      </c>
      <c r="E3434" s="22">
        <v>45000</v>
      </c>
      <c r="F3434" s="19"/>
      <c r="G3434" s="14">
        <f t="shared" si="66"/>
        <v>45000</v>
      </c>
      <c r="H3434" s="13"/>
    </row>
    <row r="3435" spans="1:8" x14ac:dyDescent="0.25">
      <c r="A3435" s="113">
        <v>45264</v>
      </c>
      <c r="B3435" s="21" t="s">
        <v>11446</v>
      </c>
      <c r="C3435" s="13" t="s">
        <v>166</v>
      </c>
      <c r="D3435" s="766" t="s">
        <v>12062</v>
      </c>
      <c r="E3435" s="22">
        <v>17500</v>
      </c>
      <c r="F3435" s="19"/>
      <c r="G3435" s="14">
        <f t="shared" si="66"/>
        <v>17500</v>
      </c>
      <c r="H3435" s="13"/>
    </row>
    <row r="3436" spans="1:8" x14ac:dyDescent="0.25">
      <c r="A3436" s="113">
        <v>45265</v>
      </c>
      <c r="B3436" s="21" t="s">
        <v>10232</v>
      </c>
      <c r="C3436" s="13" t="s">
        <v>7467</v>
      </c>
      <c r="D3436" s="766" t="s">
        <v>11929</v>
      </c>
      <c r="E3436" s="22">
        <v>144334</v>
      </c>
      <c r="F3436" s="19"/>
      <c r="G3436" s="14">
        <f t="shared" si="66"/>
        <v>144334</v>
      </c>
      <c r="H3436" s="13"/>
    </row>
    <row r="3437" spans="1:8" x14ac:dyDescent="0.25">
      <c r="A3437" s="113">
        <v>45265</v>
      </c>
      <c r="B3437" s="21" t="s">
        <v>10909</v>
      </c>
      <c r="C3437" s="13" t="s">
        <v>12499</v>
      </c>
      <c r="D3437" s="766" t="s">
        <v>8698</v>
      </c>
      <c r="E3437" s="22">
        <v>113438</v>
      </c>
      <c r="F3437" s="19"/>
      <c r="G3437" s="14">
        <f t="shared" si="66"/>
        <v>113438</v>
      </c>
      <c r="H3437" s="13"/>
    </row>
    <row r="3438" spans="1:8" x14ac:dyDescent="0.25">
      <c r="A3438" s="113">
        <v>45266</v>
      </c>
      <c r="B3438" s="21" t="s">
        <v>10232</v>
      </c>
      <c r="C3438" s="13" t="s">
        <v>8394</v>
      </c>
      <c r="D3438" s="766" t="s">
        <v>11913</v>
      </c>
      <c r="E3438" s="22">
        <v>40849</v>
      </c>
      <c r="F3438" s="19"/>
      <c r="G3438" s="14">
        <f t="shared" si="66"/>
        <v>40849</v>
      </c>
      <c r="H3438" s="13"/>
    </row>
    <row r="3439" spans="1:8" x14ac:dyDescent="0.25">
      <c r="A3439" s="113">
        <v>45266</v>
      </c>
      <c r="B3439" s="21" t="s">
        <v>11617</v>
      </c>
      <c r="C3439" s="13" t="s">
        <v>8394</v>
      </c>
      <c r="D3439" s="766" t="s">
        <v>11914</v>
      </c>
      <c r="E3439" s="22">
        <v>18196</v>
      </c>
      <c r="F3439" s="19"/>
      <c r="G3439" s="14">
        <f t="shared" si="66"/>
        <v>18196</v>
      </c>
      <c r="H3439" s="13"/>
    </row>
    <row r="3440" spans="1:8" x14ac:dyDescent="0.25">
      <c r="A3440" s="113">
        <v>45267</v>
      </c>
      <c r="B3440" s="21" t="s">
        <v>11617</v>
      </c>
      <c r="C3440" s="13" t="s">
        <v>164</v>
      </c>
      <c r="D3440" s="766" t="s">
        <v>11920</v>
      </c>
      <c r="E3440" s="22">
        <v>16400</v>
      </c>
      <c r="F3440" s="19"/>
      <c r="G3440" s="14">
        <f t="shared" si="66"/>
        <v>16400</v>
      </c>
      <c r="H3440" s="13"/>
    </row>
    <row r="3441" spans="1:8" x14ac:dyDescent="0.25">
      <c r="A3441" s="113">
        <v>45267</v>
      </c>
      <c r="B3441" s="21" t="s">
        <v>10909</v>
      </c>
      <c r="C3441" s="13" t="s">
        <v>168</v>
      </c>
      <c r="D3441" s="766" t="s">
        <v>11925</v>
      </c>
      <c r="E3441" s="22">
        <v>55000</v>
      </c>
      <c r="F3441" s="19"/>
      <c r="G3441" s="14">
        <f t="shared" si="66"/>
        <v>55000</v>
      </c>
      <c r="H3441" s="13"/>
    </row>
    <row r="3442" spans="1:8" x14ac:dyDescent="0.25">
      <c r="A3442" s="113">
        <v>45267</v>
      </c>
      <c r="B3442" s="21" t="s">
        <v>11617</v>
      </c>
      <c r="C3442" s="13" t="s">
        <v>166</v>
      </c>
      <c r="D3442" s="766" t="s">
        <v>11951</v>
      </c>
      <c r="E3442" s="22">
        <v>25430</v>
      </c>
      <c r="F3442" s="19"/>
      <c r="G3442" s="14">
        <f t="shared" si="66"/>
        <v>25430</v>
      </c>
      <c r="H3442" s="13"/>
    </row>
    <row r="3443" spans="1:8" x14ac:dyDescent="0.25">
      <c r="A3443" s="113">
        <v>45267</v>
      </c>
      <c r="B3443" s="21" t="s">
        <v>11617</v>
      </c>
      <c r="C3443" s="13" t="s">
        <v>180</v>
      </c>
      <c r="D3443" s="766" t="s">
        <v>11968</v>
      </c>
      <c r="E3443" s="22">
        <v>214720</v>
      </c>
      <c r="F3443" s="19"/>
      <c r="G3443" s="14">
        <f t="shared" si="66"/>
        <v>214720</v>
      </c>
      <c r="H3443" s="13"/>
    </row>
    <row r="3444" spans="1:8" x14ac:dyDescent="0.25">
      <c r="A3444" s="113">
        <v>45268</v>
      </c>
      <c r="B3444" s="21" t="s">
        <v>9967</v>
      </c>
      <c r="C3444" s="13" t="s">
        <v>164</v>
      </c>
      <c r="D3444" s="766" t="s">
        <v>11919</v>
      </c>
      <c r="E3444" s="22">
        <v>6047</v>
      </c>
      <c r="F3444" s="19"/>
      <c r="G3444" s="14">
        <f t="shared" si="66"/>
        <v>6047</v>
      </c>
      <c r="H3444" s="13"/>
    </row>
    <row r="3445" spans="1:8" x14ac:dyDescent="0.25">
      <c r="A3445" s="113">
        <v>45269</v>
      </c>
      <c r="B3445" s="21" t="s">
        <v>7807</v>
      </c>
      <c r="C3445" s="13" t="s">
        <v>11329</v>
      </c>
      <c r="D3445" s="766"/>
      <c r="E3445" s="22"/>
      <c r="F3445" s="19">
        <v>340000</v>
      </c>
      <c r="G3445" s="14">
        <f t="shared" si="66"/>
        <v>-340000</v>
      </c>
      <c r="H3445" s="13" t="s">
        <v>11378</v>
      </c>
    </row>
    <row r="3446" spans="1:8" x14ac:dyDescent="0.25">
      <c r="A3446" s="113">
        <v>45269</v>
      </c>
      <c r="B3446" s="21" t="s">
        <v>7807</v>
      </c>
      <c r="C3446" s="13" t="s">
        <v>11329</v>
      </c>
      <c r="D3446" s="766"/>
      <c r="E3446" s="22"/>
      <c r="F3446" s="19">
        <v>21510</v>
      </c>
      <c r="G3446" s="14">
        <f t="shared" si="66"/>
        <v>-21510</v>
      </c>
      <c r="H3446" s="13" t="s">
        <v>4977</v>
      </c>
    </row>
    <row r="3447" spans="1:8" x14ac:dyDescent="0.25">
      <c r="A3447" s="113">
        <v>45272</v>
      </c>
      <c r="B3447" s="21" t="s">
        <v>11617</v>
      </c>
      <c r="C3447" s="13" t="s">
        <v>8394</v>
      </c>
      <c r="D3447" s="766" t="s">
        <v>11915</v>
      </c>
      <c r="E3447" s="22">
        <v>32566</v>
      </c>
      <c r="F3447" s="19"/>
      <c r="G3447" s="14">
        <f t="shared" si="66"/>
        <v>32566</v>
      </c>
      <c r="H3447" s="13"/>
    </row>
    <row r="3448" spans="1:8" x14ac:dyDescent="0.25">
      <c r="A3448" s="113">
        <v>45272</v>
      </c>
      <c r="B3448" s="21" t="s">
        <v>10909</v>
      </c>
      <c r="C3448" s="13" t="s">
        <v>168</v>
      </c>
      <c r="D3448" s="766" t="s">
        <v>11927</v>
      </c>
      <c r="E3448" s="22">
        <v>55000</v>
      </c>
      <c r="F3448" s="19"/>
      <c r="G3448" s="14">
        <f t="shared" si="66"/>
        <v>55000</v>
      </c>
      <c r="H3448" s="13"/>
    </row>
    <row r="3449" spans="1:8" x14ac:dyDescent="0.25">
      <c r="A3449" s="113">
        <v>45272</v>
      </c>
      <c r="B3449" s="21" t="s">
        <v>10909</v>
      </c>
      <c r="C3449" s="13" t="s">
        <v>168</v>
      </c>
      <c r="D3449" s="766" t="s">
        <v>11928</v>
      </c>
      <c r="E3449" s="22">
        <v>45000</v>
      </c>
      <c r="F3449" s="19"/>
      <c r="G3449" s="14">
        <f t="shared" si="66"/>
        <v>45000</v>
      </c>
      <c r="H3449" s="13"/>
    </row>
    <row r="3450" spans="1:8" x14ac:dyDescent="0.25">
      <c r="A3450" s="113">
        <v>45273</v>
      </c>
      <c r="B3450" s="21" t="s">
        <v>11897</v>
      </c>
      <c r="C3450" s="13" t="s">
        <v>4410</v>
      </c>
      <c r="D3450" s="766"/>
      <c r="E3450" s="22">
        <v>3200000</v>
      </c>
      <c r="F3450" s="19"/>
      <c r="G3450" s="14">
        <f t="shared" si="66"/>
        <v>3200000</v>
      </c>
      <c r="H3450" s="13"/>
    </row>
    <row r="3451" spans="1:8" x14ac:dyDescent="0.25">
      <c r="A3451" s="113">
        <v>45273</v>
      </c>
      <c r="B3451" s="21" t="s">
        <v>11897</v>
      </c>
      <c r="C3451" s="13" t="s">
        <v>4410</v>
      </c>
      <c r="D3451" s="766"/>
      <c r="E3451" s="22"/>
      <c r="F3451" s="19">
        <v>1500000</v>
      </c>
      <c r="G3451" s="14">
        <f t="shared" si="66"/>
        <v>-1500000</v>
      </c>
      <c r="H3451" s="13" t="s">
        <v>11899</v>
      </c>
    </row>
    <row r="3452" spans="1:8" x14ac:dyDescent="0.25">
      <c r="A3452" s="113">
        <v>45274</v>
      </c>
      <c r="B3452" s="21" t="s">
        <v>11446</v>
      </c>
      <c r="C3452" s="13" t="s">
        <v>166</v>
      </c>
      <c r="D3452" s="766" t="s">
        <v>12063</v>
      </c>
      <c r="E3452" s="22">
        <v>4380</v>
      </c>
      <c r="F3452" s="19"/>
      <c r="G3452" s="14">
        <f t="shared" si="66"/>
        <v>4380</v>
      </c>
      <c r="H3452" s="13"/>
    </row>
    <row r="3453" spans="1:8" x14ac:dyDescent="0.25">
      <c r="A3453" s="113">
        <v>45275</v>
      </c>
      <c r="B3453" s="21" t="s">
        <v>11617</v>
      </c>
      <c r="C3453" s="13" t="s">
        <v>164</v>
      </c>
      <c r="D3453" s="766" t="s">
        <v>11921</v>
      </c>
      <c r="E3453" s="22">
        <v>5396</v>
      </c>
      <c r="F3453" s="19"/>
      <c r="G3453" s="14">
        <f t="shared" si="66"/>
        <v>5396</v>
      </c>
      <c r="H3453" s="13"/>
    </row>
    <row r="3454" spans="1:8" x14ac:dyDescent="0.25">
      <c r="A3454" s="113">
        <v>45275</v>
      </c>
      <c r="B3454" s="21" t="s">
        <v>11617</v>
      </c>
      <c r="C3454" s="13" t="s">
        <v>166</v>
      </c>
      <c r="D3454" s="766" t="s">
        <v>12064</v>
      </c>
      <c r="E3454" s="22">
        <v>9125</v>
      </c>
      <c r="F3454" s="19"/>
      <c r="G3454" s="14">
        <f t="shared" si="66"/>
        <v>9125</v>
      </c>
      <c r="H3454" s="13"/>
    </row>
    <row r="3455" spans="1:8" x14ac:dyDescent="0.25">
      <c r="A3455" s="113">
        <v>45275</v>
      </c>
      <c r="B3455" s="21" t="s">
        <v>11897</v>
      </c>
      <c r="C3455" s="13" t="s">
        <v>180</v>
      </c>
      <c r="D3455" s="766"/>
      <c r="E3455" s="22"/>
      <c r="F3455" s="19">
        <v>1500000</v>
      </c>
      <c r="G3455" s="14">
        <f t="shared" si="66"/>
        <v>-1500000</v>
      </c>
      <c r="H3455" s="13" t="s">
        <v>11933</v>
      </c>
    </row>
    <row r="3456" spans="1:8" x14ac:dyDescent="0.25">
      <c r="A3456" s="113">
        <v>45275</v>
      </c>
      <c r="B3456" s="21" t="s">
        <v>10232</v>
      </c>
      <c r="C3456" s="13" t="s">
        <v>8394</v>
      </c>
      <c r="D3456" s="766"/>
      <c r="E3456" s="22"/>
      <c r="F3456" s="19">
        <v>250000</v>
      </c>
      <c r="G3456" s="14">
        <f t="shared" si="66"/>
        <v>-250000</v>
      </c>
      <c r="H3456" s="13" t="s">
        <v>11933</v>
      </c>
    </row>
    <row r="3457" spans="1:8" x14ac:dyDescent="0.25">
      <c r="A3457" s="113">
        <v>45275</v>
      </c>
      <c r="B3457" s="21" t="s">
        <v>10576</v>
      </c>
      <c r="C3457" s="13" t="s">
        <v>8394</v>
      </c>
      <c r="D3457" s="766"/>
      <c r="E3457" s="22"/>
      <c r="F3457" s="19">
        <v>250000</v>
      </c>
      <c r="G3457" s="14">
        <f t="shared" ref="G3457:G3601" si="68">E3457-F3457</f>
        <v>-250000</v>
      </c>
      <c r="H3457" s="13" t="s">
        <v>11933</v>
      </c>
    </row>
    <row r="3458" spans="1:8" x14ac:dyDescent="0.25">
      <c r="A3458" s="113">
        <v>45275</v>
      </c>
      <c r="B3458" s="21" t="s">
        <v>10909</v>
      </c>
      <c r="C3458" s="13" t="s">
        <v>8394</v>
      </c>
      <c r="D3458" s="766"/>
      <c r="E3458" s="22"/>
      <c r="F3458" s="19">
        <v>250000</v>
      </c>
      <c r="G3458" s="14">
        <f t="shared" si="68"/>
        <v>-250000</v>
      </c>
      <c r="H3458" s="13" t="s">
        <v>11933</v>
      </c>
    </row>
    <row r="3459" spans="1:8" x14ac:dyDescent="0.25">
      <c r="A3459" s="113">
        <v>45275</v>
      </c>
      <c r="B3459" s="21" t="s">
        <v>11446</v>
      </c>
      <c r="C3459" s="13" t="s">
        <v>8394</v>
      </c>
      <c r="D3459" s="766"/>
      <c r="E3459" s="22"/>
      <c r="F3459" s="19">
        <v>250000</v>
      </c>
      <c r="G3459" s="14">
        <f t="shared" si="68"/>
        <v>-250000</v>
      </c>
      <c r="H3459" s="13" t="s">
        <v>11933</v>
      </c>
    </row>
    <row r="3460" spans="1:8" ht="16.5" thickBot="1" x14ac:dyDescent="0.3">
      <c r="A3460" s="113">
        <v>45275</v>
      </c>
      <c r="B3460" s="21" t="s">
        <v>10232</v>
      </c>
      <c r="C3460" s="13" t="s">
        <v>7467</v>
      </c>
      <c r="D3460" s="766"/>
      <c r="E3460" s="22"/>
      <c r="F3460" s="110">
        <v>1000000</v>
      </c>
      <c r="G3460" s="14">
        <f t="shared" si="68"/>
        <v>-1000000</v>
      </c>
      <c r="H3460" s="13" t="s">
        <v>11933</v>
      </c>
    </row>
    <row r="3461" spans="1:8" x14ac:dyDescent="0.25">
      <c r="A3461" s="113">
        <v>45276</v>
      </c>
      <c r="B3461" s="21" t="s">
        <v>9967</v>
      </c>
      <c r="C3461" s="13" t="s">
        <v>164</v>
      </c>
      <c r="D3461" s="766"/>
      <c r="E3461" s="783"/>
      <c r="F3461" s="785">
        <v>14707</v>
      </c>
      <c r="G3461" s="784">
        <f t="shared" si="68"/>
        <v>-14707</v>
      </c>
      <c r="H3461" s="13" t="s">
        <v>11958</v>
      </c>
    </row>
    <row r="3462" spans="1:8" x14ac:dyDescent="0.25">
      <c r="A3462" s="113">
        <v>45276</v>
      </c>
      <c r="B3462" s="21" t="s">
        <v>9986</v>
      </c>
      <c r="C3462" s="13" t="s">
        <v>164</v>
      </c>
      <c r="D3462" s="766"/>
      <c r="E3462" s="783"/>
      <c r="F3462" s="142">
        <v>41074</v>
      </c>
      <c r="G3462" s="784">
        <f t="shared" si="68"/>
        <v>-41074</v>
      </c>
      <c r="H3462" s="13" t="s">
        <v>11958</v>
      </c>
    </row>
    <row r="3463" spans="1:8" x14ac:dyDescent="0.25">
      <c r="A3463" s="113">
        <v>45276</v>
      </c>
      <c r="B3463" s="21" t="s">
        <v>10232</v>
      </c>
      <c r="C3463" s="13" t="s">
        <v>164</v>
      </c>
      <c r="D3463" s="766"/>
      <c r="E3463" s="783"/>
      <c r="F3463" s="142">
        <v>32306</v>
      </c>
      <c r="G3463" s="784">
        <f t="shared" si="68"/>
        <v>-32306</v>
      </c>
      <c r="H3463" s="13" t="s">
        <v>11958</v>
      </c>
    </row>
    <row r="3464" spans="1:8" x14ac:dyDescent="0.25">
      <c r="A3464" s="113">
        <v>45276</v>
      </c>
      <c r="B3464" s="21" t="s">
        <v>10576</v>
      </c>
      <c r="C3464" s="13" t="s">
        <v>164</v>
      </c>
      <c r="D3464" s="766"/>
      <c r="E3464" s="783"/>
      <c r="F3464" s="142">
        <v>5887</v>
      </c>
      <c r="G3464" s="784">
        <f t="shared" si="68"/>
        <v>-5887</v>
      </c>
      <c r="H3464" s="13" t="s">
        <v>11958</v>
      </c>
    </row>
    <row r="3465" spans="1:8" x14ac:dyDescent="0.25">
      <c r="A3465" s="113">
        <v>45276</v>
      </c>
      <c r="B3465" s="21" t="s">
        <v>11446</v>
      </c>
      <c r="C3465" s="13" t="s">
        <v>164</v>
      </c>
      <c r="D3465" s="766"/>
      <c r="E3465" s="783"/>
      <c r="F3465" s="142">
        <v>52104</v>
      </c>
      <c r="G3465" s="784">
        <f t="shared" si="68"/>
        <v>-52104</v>
      </c>
      <c r="H3465" s="13" t="s">
        <v>11958</v>
      </c>
    </row>
    <row r="3466" spans="1:8" x14ac:dyDescent="0.25">
      <c r="A3466" s="113">
        <v>45276</v>
      </c>
      <c r="B3466" s="21" t="s">
        <v>11271</v>
      </c>
      <c r="C3466" s="13" t="s">
        <v>164</v>
      </c>
      <c r="D3466" s="766"/>
      <c r="E3466" s="783"/>
      <c r="F3466" s="142">
        <v>1420</v>
      </c>
      <c r="G3466" s="784">
        <f t="shared" si="68"/>
        <v>-1420</v>
      </c>
      <c r="H3466" s="13" t="s">
        <v>11958</v>
      </c>
    </row>
    <row r="3467" spans="1:8" ht="16.5" thickBot="1" x14ac:dyDescent="0.3">
      <c r="A3467" s="113">
        <v>45276</v>
      </c>
      <c r="B3467" s="21" t="s">
        <v>11617</v>
      </c>
      <c r="C3467" s="13" t="s">
        <v>164</v>
      </c>
      <c r="D3467" s="766"/>
      <c r="E3467" s="783"/>
      <c r="F3467" s="786">
        <v>12502</v>
      </c>
      <c r="G3467" s="784">
        <f t="shared" si="68"/>
        <v>-12502</v>
      </c>
      <c r="H3467" s="13" t="s">
        <v>11958</v>
      </c>
    </row>
    <row r="3468" spans="1:8" x14ac:dyDescent="0.25">
      <c r="A3468" s="113">
        <v>45276</v>
      </c>
      <c r="B3468" s="21" t="s">
        <v>11897</v>
      </c>
      <c r="C3468" s="13" t="s">
        <v>180</v>
      </c>
      <c r="D3468" s="766" t="s">
        <v>11969</v>
      </c>
      <c r="E3468" s="22">
        <v>1343560</v>
      </c>
      <c r="F3468" s="112"/>
      <c r="G3468" s="784">
        <f t="shared" si="68"/>
        <v>1343560</v>
      </c>
      <c r="H3468" s="13"/>
    </row>
    <row r="3469" spans="1:8" x14ac:dyDescent="0.25">
      <c r="A3469" s="113">
        <v>45276</v>
      </c>
      <c r="B3469" s="21" t="s">
        <v>11617</v>
      </c>
      <c r="C3469" s="13" t="s">
        <v>164</v>
      </c>
      <c r="D3469" s="766" t="s">
        <v>12056</v>
      </c>
      <c r="E3469" s="22">
        <v>1113</v>
      </c>
      <c r="F3469" s="112"/>
      <c r="G3469" s="784">
        <f t="shared" si="68"/>
        <v>1113</v>
      </c>
      <c r="H3469" s="13"/>
    </row>
    <row r="3470" spans="1:8" x14ac:dyDescent="0.25">
      <c r="A3470" s="113">
        <v>45278</v>
      </c>
      <c r="B3470" s="21" t="s">
        <v>11617</v>
      </c>
      <c r="C3470" s="13" t="s">
        <v>166</v>
      </c>
      <c r="D3470" s="766" t="s">
        <v>12065</v>
      </c>
      <c r="E3470" s="22">
        <v>6580</v>
      </c>
      <c r="F3470" s="112"/>
      <c r="G3470" s="784">
        <f t="shared" si="68"/>
        <v>6580</v>
      </c>
      <c r="H3470" s="13"/>
    </row>
    <row r="3471" spans="1:8" x14ac:dyDescent="0.25">
      <c r="A3471" s="113">
        <v>45280</v>
      </c>
      <c r="B3471" s="21" t="s">
        <v>10909</v>
      </c>
      <c r="C3471" s="13" t="s">
        <v>1198</v>
      </c>
      <c r="D3471" s="766" t="s">
        <v>11997</v>
      </c>
      <c r="E3471" s="22">
        <v>44000</v>
      </c>
      <c r="F3471" s="112"/>
      <c r="G3471" s="784">
        <f t="shared" si="68"/>
        <v>44000</v>
      </c>
      <c r="H3471" s="13"/>
    </row>
    <row r="3472" spans="1:8" x14ac:dyDescent="0.25">
      <c r="A3472" s="113">
        <v>45280</v>
      </c>
      <c r="B3472" s="21" t="s">
        <v>9832</v>
      </c>
      <c r="C3472" s="13" t="s">
        <v>10484</v>
      </c>
      <c r="D3472" s="766"/>
      <c r="E3472" s="22">
        <v>3224000</v>
      </c>
      <c r="F3472" s="112"/>
      <c r="G3472" s="784">
        <f t="shared" si="68"/>
        <v>3224000</v>
      </c>
      <c r="H3472" s="13" t="s">
        <v>12257</v>
      </c>
    </row>
    <row r="3473" spans="1:8" x14ac:dyDescent="0.25">
      <c r="A3473" s="113">
        <v>45280</v>
      </c>
      <c r="B3473" s="21" t="s">
        <v>9832</v>
      </c>
      <c r="C3473" s="13" t="s">
        <v>10484</v>
      </c>
      <c r="D3473" s="766"/>
      <c r="E3473" s="22"/>
      <c r="F3473" s="112">
        <v>1500000</v>
      </c>
      <c r="G3473" s="784">
        <f t="shared" si="68"/>
        <v>-1500000</v>
      </c>
      <c r="H3473" s="13" t="s">
        <v>12258</v>
      </c>
    </row>
    <row r="3474" spans="1:8" x14ac:dyDescent="0.25">
      <c r="A3474" s="113">
        <v>45282</v>
      </c>
      <c r="B3474" s="21" t="s">
        <v>11897</v>
      </c>
      <c r="C3474" s="13" t="s">
        <v>180</v>
      </c>
      <c r="D3474" s="766" t="s">
        <v>12057</v>
      </c>
      <c r="E3474" s="22">
        <v>987960</v>
      </c>
      <c r="F3474" s="112"/>
      <c r="G3474" s="784">
        <f t="shared" si="68"/>
        <v>987960</v>
      </c>
      <c r="H3474" s="13"/>
    </row>
    <row r="3475" spans="1:8" x14ac:dyDescent="0.25">
      <c r="A3475" s="113">
        <v>45283</v>
      </c>
      <c r="B3475" s="21" t="s">
        <v>10909</v>
      </c>
      <c r="C3475" s="13" t="s">
        <v>12284</v>
      </c>
      <c r="D3475" s="766"/>
      <c r="E3475" s="22"/>
      <c r="F3475" s="19">
        <v>189553</v>
      </c>
      <c r="G3475" s="784">
        <f t="shared" si="68"/>
        <v>-189553</v>
      </c>
      <c r="H3475" s="13" t="s">
        <v>11986</v>
      </c>
    </row>
    <row r="3476" spans="1:8" x14ac:dyDescent="0.25">
      <c r="A3476" s="113">
        <v>45285</v>
      </c>
      <c r="B3476" s="21" t="s">
        <v>11617</v>
      </c>
      <c r="C3476" s="13" t="s">
        <v>8394</v>
      </c>
      <c r="D3476" s="766" t="s">
        <v>12051</v>
      </c>
      <c r="E3476" s="22">
        <v>717268</v>
      </c>
      <c r="F3476" s="19"/>
      <c r="G3476" s="784">
        <f t="shared" si="68"/>
        <v>717268</v>
      </c>
      <c r="H3476" s="13"/>
    </row>
    <row r="3477" spans="1:8" x14ac:dyDescent="0.25">
      <c r="A3477" s="113">
        <v>45285</v>
      </c>
      <c r="B3477" s="21" t="s">
        <v>10909</v>
      </c>
      <c r="C3477" s="13" t="s">
        <v>12284</v>
      </c>
      <c r="D3477" s="766"/>
      <c r="E3477" s="22"/>
      <c r="F3477" s="19">
        <v>472526</v>
      </c>
      <c r="G3477" s="784">
        <f t="shared" si="68"/>
        <v>-472526</v>
      </c>
      <c r="H3477" s="13" t="s">
        <v>11986</v>
      </c>
    </row>
    <row r="3478" spans="1:8" x14ac:dyDescent="0.25">
      <c r="A3478" s="113">
        <v>45286</v>
      </c>
      <c r="B3478" s="21" t="s">
        <v>10909</v>
      </c>
      <c r="C3478" s="13" t="s">
        <v>5187</v>
      </c>
      <c r="D3478" s="766" t="s">
        <v>12280</v>
      </c>
      <c r="E3478" s="22">
        <v>11148</v>
      </c>
      <c r="F3478" s="19"/>
      <c r="G3478" s="784">
        <f t="shared" si="68"/>
        <v>11148</v>
      </c>
      <c r="H3478" s="13" t="s">
        <v>12281</v>
      </c>
    </row>
    <row r="3479" spans="1:8" x14ac:dyDescent="0.25">
      <c r="A3479" s="113">
        <v>45286</v>
      </c>
      <c r="B3479" s="21" t="s">
        <v>10232</v>
      </c>
      <c r="C3479" s="13" t="s">
        <v>168</v>
      </c>
      <c r="D3479" s="766" t="s">
        <v>12054</v>
      </c>
      <c r="E3479" s="22">
        <v>14520</v>
      </c>
      <c r="F3479" s="19"/>
      <c r="G3479" s="784">
        <f t="shared" si="68"/>
        <v>14520</v>
      </c>
      <c r="H3479" s="13"/>
    </row>
    <row r="3480" spans="1:8" x14ac:dyDescent="0.25">
      <c r="A3480" s="113">
        <v>45286</v>
      </c>
      <c r="B3480" s="21" t="s">
        <v>11617</v>
      </c>
      <c r="C3480" s="13" t="s">
        <v>168</v>
      </c>
      <c r="D3480" s="766" t="s">
        <v>12055</v>
      </c>
      <c r="E3480" s="22">
        <v>382500</v>
      </c>
      <c r="F3480" s="19"/>
      <c r="G3480" s="784">
        <f t="shared" si="68"/>
        <v>382500</v>
      </c>
      <c r="H3480" s="13"/>
    </row>
    <row r="3481" spans="1:8" x14ac:dyDescent="0.25">
      <c r="A3481" s="113">
        <v>45286</v>
      </c>
      <c r="B3481" s="21" t="s">
        <v>9356</v>
      </c>
      <c r="C3481" s="13" t="s">
        <v>5681</v>
      </c>
      <c r="D3481" s="766"/>
      <c r="E3481" s="22"/>
      <c r="F3481" s="19">
        <v>500000</v>
      </c>
      <c r="G3481" s="784">
        <f t="shared" si="68"/>
        <v>-500000</v>
      </c>
      <c r="H3481" s="13" t="s">
        <v>12003</v>
      </c>
    </row>
    <row r="3482" spans="1:8" ht="16.5" thickBot="1" x14ac:dyDescent="0.3">
      <c r="A3482" s="113">
        <v>45286</v>
      </c>
      <c r="B3482" s="21" t="s">
        <v>9986</v>
      </c>
      <c r="C3482" s="13" t="s">
        <v>169</v>
      </c>
      <c r="D3482" s="766"/>
      <c r="E3482" s="22"/>
      <c r="F3482" s="110">
        <v>250000</v>
      </c>
      <c r="G3482" s="14">
        <f t="shared" si="68"/>
        <v>-250000</v>
      </c>
      <c r="H3482" s="13" t="s">
        <v>12003</v>
      </c>
    </row>
    <row r="3483" spans="1:8" x14ac:dyDescent="0.25">
      <c r="A3483" s="113">
        <v>45286</v>
      </c>
      <c r="B3483" s="21" t="s">
        <v>9986</v>
      </c>
      <c r="C3483" s="13" t="s">
        <v>166</v>
      </c>
      <c r="D3483" s="766"/>
      <c r="E3483" s="783"/>
      <c r="F3483" s="785">
        <v>91980</v>
      </c>
      <c r="G3483" s="784">
        <f t="shared" si="68"/>
        <v>-91980</v>
      </c>
      <c r="H3483" s="1146" t="s">
        <v>12067</v>
      </c>
    </row>
    <row r="3484" spans="1:8" x14ac:dyDescent="0.25">
      <c r="A3484" s="113">
        <v>45286</v>
      </c>
      <c r="B3484" s="21" t="s">
        <v>10151</v>
      </c>
      <c r="C3484" s="13" t="s">
        <v>166</v>
      </c>
      <c r="D3484" s="766"/>
      <c r="E3484" s="783"/>
      <c r="F3484" s="142">
        <v>21340</v>
      </c>
      <c r="G3484" s="784">
        <f t="shared" si="68"/>
        <v>-21340</v>
      </c>
      <c r="H3484" s="1146"/>
    </row>
    <row r="3485" spans="1:8" x14ac:dyDescent="0.25">
      <c r="A3485" s="113">
        <v>45286</v>
      </c>
      <c r="B3485" s="21" t="s">
        <v>10471</v>
      </c>
      <c r="C3485" s="13" t="s">
        <v>166</v>
      </c>
      <c r="D3485" s="766"/>
      <c r="E3485" s="783"/>
      <c r="F3485" s="142">
        <v>140985</v>
      </c>
      <c r="G3485" s="784">
        <f t="shared" si="68"/>
        <v>-140985</v>
      </c>
      <c r="H3485" s="1146"/>
    </row>
    <row r="3486" spans="1:8" x14ac:dyDescent="0.25">
      <c r="A3486" s="113">
        <v>45286</v>
      </c>
      <c r="B3486" s="21" t="s">
        <v>10232</v>
      </c>
      <c r="C3486" s="13" t="s">
        <v>166</v>
      </c>
      <c r="D3486" s="766"/>
      <c r="E3486" s="783"/>
      <c r="F3486" s="142">
        <v>15980</v>
      </c>
      <c r="G3486" s="784">
        <f t="shared" si="68"/>
        <v>-15980</v>
      </c>
      <c r="H3486" s="1146"/>
    </row>
    <row r="3487" spans="1:8" x14ac:dyDescent="0.25">
      <c r="A3487" s="113">
        <v>45286</v>
      </c>
      <c r="B3487" s="21" t="s">
        <v>10571</v>
      </c>
      <c r="C3487" s="13" t="s">
        <v>166</v>
      </c>
      <c r="D3487" s="766"/>
      <c r="E3487" s="783"/>
      <c r="F3487" s="142">
        <v>45000</v>
      </c>
      <c r="G3487" s="784">
        <f t="shared" si="68"/>
        <v>-45000</v>
      </c>
      <c r="H3487" s="1146"/>
    </row>
    <row r="3488" spans="1:8" x14ac:dyDescent="0.25">
      <c r="A3488" s="113">
        <v>45286</v>
      </c>
      <c r="B3488" s="21" t="s">
        <v>10379</v>
      </c>
      <c r="C3488" s="13" t="s">
        <v>166</v>
      </c>
      <c r="D3488" s="766"/>
      <c r="E3488" s="783"/>
      <c r="F3488" s="142">
        <v>114255</v>
      </c>
      <c r="G3488" s="784">
        <f t="shared" si="68"/>
        <v>-114255</v>
      </c>
      <c r="H3488" s="1146"/>
    </row>
    <row r="3489" spans="1:8" x14ac:dyDescent="0.25">
      <c r="A3489" s="113">
        <v>45286</v>
      </c>
      <c r="B3489" s="21" t="s">
        <v>10909</v>
      </c>
      <c r="C3489" s="13" t="s">
        <v>166</v>
      </c>
      <c r="D3489" s="766"/>
      <c r="E3489" s="783"/>
      <c r="F3489" s="142">
        <v>83530</v>
      </c>
      <c r="G3489" s="784">
        <f t="shared" si="68"/>
        <v>-83530</v>
      </c>
      <c r="H3489" s="1146"/>
    </row>
    <row r="3490" spans="1:8" x14ac:dyDescent="0.25">
      <c r="A3490" s="113">
        <v>45286</v>
      </c>
      <c r="B3490" s="21" t="s">
        <v>11007</v>
      </c>
      <c r="C3490" s="13" t="s">
        <v>166</v>
      </c>
      <c r="D3490" s="766"/>
      <c r="E3490" s="783"/>
      <c r="F3490" s="142">
        <v>65500</v>
      </c>
      <c r="G3490" s="784">
        <f t="shared" si="68"/>
        <v>-65500</v>
      </c>
      <c r="H3490" s="1146"/>
    </row>
    <row r="3491" spans="1:8" x14ac:dyDescent="0.25">
      <c r="A3491" s="113">
        <v>45286</v>
      </c>
      <c r="B3491" s="21" t="s">
        <v>11446</v>
      </c>
      <c r="C3491" s="13" t="s">
        <v>166</v>
      </c>
      <c r="D3491" s="766"/>
      <c r="E3491" s="783"/>
      <c r="F3491" s="142">
        <v>250855</v>
      </c>
      <c r="G3491" s="784">
        <f t="shared" si="68"/>
        <v>-250855</v>
      </c>
      <c r="H3491" s="1146"/>
    </row>
    <row r="3492" spans="1:8" x14ac:dyDescent="0.25">
      <c r="A3492" s="113">
        <v>45286</v>
      </c>
      <c r="B3492" s="21" t="s">
        <v>11617</v>
      </c>
      <c r="C3492" s="13" t="s">
        <v>166</v>
      </c>
      <c r="D3492" s="766"/>
      <c r="E3492" s="783"/>
      <c r="F3492" s="142">
        <v>41135</v>
      </c>
      <c r="G3492" s="784">
        <f t="shared" si="68"/>
        <v>-41135</v>
      </c>
      <c r="H3492" s="1146"/>
    </row>
    <row r="3493" spans="1:8" ht="16.5" thickBot="1" x14ac:dyDescent="0.3">
      <c r="A3493" s="113">
        <v>45286</v>
      </c>
      <c r="B3493" s="30"/>
      <c r="C3493" s="13" t="s">
        <v>166</v>
      </c>
      <c r="D3493" s="766"/>
      <c r="E3493" s="783"/>
      <c r="F3493" s="786">
        <v>205140</v>
      </c>
      <c r="G3493" s="784">
        <f t="shared" si="68"/>
        <v>-205140</v>
      </c>
      <c r="H3493" s="1147"/>
    </row>
    <row r="3494" spans="1:8" x14ac:dyDescent="0.25">
      <c r="A3494" s="113">
        <v>45286</v>
      </c>
      <c r="B3494" s="21" t="s">
        <v>10909</v>
      </c>
      <c r="C3494" s="13" t="s">
        <v>166</v>
      </c>
      <c r="D3494" s="766" t="s">
        <v>9812</v>
      </c>
      <c r="E3494" s="783">
        <v>3500</v>
      </c>
      <c r="F3494" s="214"/>
      <c r="G3494" s="784">
        <f t="shared" si="68"/>
        <v>3500</v>
      </c>
      <c r="H3494" s="1107"/>
    </row>
    <row r="3495" spans="1:8" x14ac:dyDescent="0.25">
      <c r="A3495" s="113">
        <v>45287</v>
      </c>
      <c r="B3495" s="21" t="s">
        <v>11897</v>
      </c>
      <c r="C3495" s="13" t="s">
        <v>12038</v>
      </c>
      <c r="D3495" s="766"/>
      <c r="E3495" s="22">
        <v>1044000</v>
      </c>
      <c r="F3495" s="112"/>
      <c r="G3495" s="14">
        <f>E3495-F3495</f>
        <v>1044000</v>
      </c>
      <c r="H3495" s="13"/>
    </row>
    <row r="3496" spans="1:8" x14ac:dyDescent="0.25">
      <c r="A3496" s="113">
        <v>45287</v>
      </c>
      <c r="B3496" s="21" t="s">
        <v>10909</v>
      </c>
      <c r="C3496" s="13" t="s">
        <v>8394</v>
      </c>
      <c r="D3496" s="766" t="s">
        <v>12052</v>
      </c>
      <c r="E3496" s="22">
        <v>26569</v>
      </c>
      <c r="F3496" s="19"/>
      <c r="G3496" s="14">
        <f>E3496-F3496</f>
        <v>26569</v>
      </c>
      <c r="H3496" s="13"/>
    </row>
    <row r="3497" spans="1:8" x14ac:dyDescent="0.25">
      <c r="A3497" s="113">
        <v>45287</v>
      </c>
      <c r="B3497" s="21" t="s">
        <v>11446</v>
      </c>
      <c r="C3497" s="13" t="s">
        <v>8394</v>
      </c>
      <c r="D3497" s="766" t="s">
        <v>12053</v>
      </c>
      <c r="E3497" s="22">
        <v>15289</v>
      </c>
      <c r="F3497" s="19"/>
      <c r="G3497" s="14">
        <f>E3497-F3497</f>
        <v>15289</v>
      </c>
      <c r="H3497" s="13"/>
    </row>
    <row r="3498" spans="1:8" x14ac:dyDescent="0.25">
      <c r="A3498" s="113">
        <v>45287</v>
      </c>
      <c r="B3498" s="21" t="s">
        <v>11897</v>
      </c>
      <c r="C3498" s="13" t="s">
        <v>12038</v>
      </c>
      <c r="D3498" s="766"/>
      <c r="E3498" s="22"/>
      <c r="F3498" s="19">
        <v>1000000</v>
      </c>
      <c r="G3498" s="14">
        <f>E3498-F3498</f>
        <v>-1000000</v>
      </c>
      <c r="H3498" s="13" t="s">
        <v>12037</v>
      </c>
    </row>
    <row r="3499" spans="1:8" x14ac:dyDescent="0.25">
      <c r="A3499" s="113">
        <v>45287</v>
      </c>
      <c r="B3499" s="30"/>
      <c r="C3499" s="13" t="s">
        <v>1803</v>
      </c>
      <c r="D3499" s="766"/>
      <c r="E3499" s="22"/>
      <c r="F3499" s="19">
        <v>250000</v>
      </c>
      <c r="G3499" s="14">
        <f t="shared" si="68"/>
        <v>-250000</v>
      </c>
      <c r="H3499" s="13" t="s">
        <v>12026</v>
      </c>
    </row>
    <row r="3500" spans="1:8" x14ac:dyDescent="0.25">
      <c r="A3500" s="113">
        <v>45288</v>
      </c>
      <c r="B3500" s="21" t="s">
        <v>10576</v>
      </c>
      <c r="C3500" s="13" t="s">
        <v>7467</v>
      </c>
      <c r="D3500" s="766"/>
      <c r="E3500" s="22"/>
      <c r="F3500" s="19">
        <v>1500000</v>
      </c>
      <c r="G3500" s="14">
        <f t="shared" si="68"/>
        <v>-1500000</v>
      </c>
      <c r="H3500" s="13" t="s">
        <v>12037</v>
      </c>
    </row>
    <row r="3501" spans="1:8" x14ac:dyDescent="0.25">
      <c r="A3501" s="113">
        <v>45288</v>
      </c>
      <c r="B3501" s="21" t="s">
        <v>10909</v>
      </c>
      <c r="C3501" s="13" t="s">
        <v>166</v>
      </c>
      <c r="D3501" s="766" t="s">
        <v>12139</v>
      </c>
      <c r="E3501" s="22">
        <v>7000</v>
      </c>
      <c r="F3501" s="19"/>
      <c r="G3501" s="14">
        <f t="shared" si="68"/>
        <v>7000</v>
      </c>
      <c r="H3501" s="13"/>
    </row>
    <row r="3502" spans="1:8" x14ac:dyDescent="0.25">
      <c r="A3502" s="113">
        <v>45289</v>
      </c>
      <c r="B3502" s="21" t="s">
        <v>10576</v>
      </c>
      <c r="C3502" s="13" t="s">
        <v>8091</v>
      </c>
      <c r="D3502" s="766"/>
      <c r="E3502" s="22"/>
      <c r="F3502" s="19">
        <v>1000000</v>
      </c>
      <c r="G3502" s="14">
        <f t="shared" si="68"/>
        <v>-1000000</v>
      </c>
      <c r="H3502" s="13" t="s">
        <v>12037</v>
      </c>
    </row>
    <row r="3503" spans="1:8" x14ac:dyDescent="0.25">
      <c r="A3503" s="113">
        <v>45289</v>
      </c>
      <c r="B3503" s="21" t="s">
        <v>11617</v>
      </c>
      <c r="C3503" s="13" t="s">
        <v>180</v>
      </c>
      <c r="D3503" s="766"/>
      <c r="E3503" s="22"/>
      <c r="F3503" s="19">
        <v>250000</v>
      </c>
      <c r="G3503" s="14">
        <f t="shared" si="68"/>
        <v>-250000</v>
      </c>
      <c r="H3503" s="13" t="s">
        <v>12026</v>
      </c>
    </row>
    <row r="3504" spans="1:8" x14ac:dyDescent="0.25">
      <c r="A3504" s="113">
        <v>45289</v>
      </c>
      <c r="B3504" s="21" t="s">
        <v>10232</v>
      </c>
      <c r="C3504" s="13" t="s">
        <v>7467</v>
      </c>
      <c r="D3504" s="766"/>
      <c r="E3504" s="22"/>
      <c r="F3504" s="19">
        <v>1000000</v>
      </c>
      <c r="G3504" s="14">
        <f t="shared" si="68"/>
        <v>-1000000</v>
      </c>
      <c r="H3504" s="13" t="s">
        <v>12037</v>
      </c>
    </row>
    <row r="3505" spans="1:8" x14ac:dyDescent="0.25">
      <c r="A3505" s="113">
        <v>45289</v>
      </c>
      <c r="B3505" s="21" t="s">
        <v>11897</v>
      </c>
      <c r="C3505" s="13" t="s">
        <v>8091</v>
      </c>
      <c r="D3505" s="766"/>
      <c r="E3505" s="22">
        <v>2000000</v>
      </c>
      <c r="F3505" s="19"/>
      <c r="G3505" s="14">
        <f t="shared" si="68"/>
        <v>2000000</v>
      </c>
      <c r="H3505" s="54" t="s">
        <v>12341</v>
      </c>
    </row>
    <row r="3506" spans="1:8" x14ac:dyDescent="0.25">
      <c r="A3506" s="113">
        <v>45289</v>
      </c>
      <c r="B3506" s="21" t="s">
        <v>11897</v>
      </c>
      <c r="C3506" s="13" t="s">
        <v>8091</v>
      </c>
      <c r="D3506" s="766"/>
      <c r="E3506" s="22"/>
      <c r="F3506" s="19">
        <v>1000000</v>
      </c>
      <c r="G3506" s="14">
        <f t="shared" si="68"/>
        <v>-1000000</v>
      </c>
      <c r="H3506" s="54" t="s">
        <v>12035</v>
      </c>
    </row>
    <row r="3507" spans="1:8" x14ac:dyDescent="0.25">
      <c r="A3507" s="113">
        <v>45289</v>
      </c>
      <c r="B3507" s="21" t="s">
        <v>11897</v>
      </c>
      <c r="C3507" s="13" t="s">
        <v>8091</v>
      </c>
      <c r="D3507" s="766"/>
      <c r="E3507" s="22"/>
      <c r="F3507" s="19">
        <v>250000</v>
      </c>
      <c r="G3507" s="14">
        <f t="shared" si="68"/>
        <v>-250000</v>
      </c>
      <c r="H3507" s="54" t="s">
        <v>12036</v>
      </c>
    </row>
    <row r="3508" spans="1:8" x14ac:dyDescent="0.25">
      <c r="A3508" s="113">
        <v>45289</v>
      </c>
      <c r="B3508" s="21" t="s">
        <v>11897</v>
      </c>
      <c r="C3508" s="13" t="s">
        <v>8091</v>
      </c>
      <c r="D3508" s="766"/>
      <c r="E3508" s="22"/>
      <c r="F3508" s="19">
        <v>250000</v>
      </c>
      <c r="G3508" s="14">
        <f t="shared" si="68"/>
        <v>-250000</v>
      </c>
      <c r="H3508" s="54" t="s">
        <v>12036</v>
      </c>
    </row>
    <row r="3509" spans="1:8" x14ac:dyDescent="0.25">
      <c r="A3509" s="113">
        <v>45293</v>
      </c>
      <c r="B3509" s="21" t="s">
        <v>9832</v>
      </c>
      <c r="C3509" s="13" t="s">
        <v>180</v>
      </c>
      <c r="D3509" s="766"/>
      <c r="E3509" s="22">
        <v>199500</v>
      </c>
      <c r="F3509" s="19"/>
      <c r="G3509" s="14">
        <f t="shared" si="68"/>
        <v>199500</v>
      </c>
      <c r="H3509" s="54"/>
    </row>
    <row r="3510" spans="1:8" x14ac:dyDescent="0.25">
      <c r="A3510" s="113">
        <v>45294</v>
      </c>
      <c r="B3510" s="21" t="s">
        <v>10571</v>
      </c>
      <c r="C3510" s="13" t="s">
        <v>5681</v>
      </c>
      <c r="D3510" s="766"/>
      <c r="E3510" s="22"/>
      <c r="F3510" s="19">
        <v>60000</v>
      </c>
      <c r="G3510" s="14">
        <f t="shared" si="68"/>
        <v>-60000</v>
      </c>
      <c r="H3510" s="1169" t="s">
        <v>12003</v>
      </c>
    </row>
    <row r="3511" spans="1:8" x14ac:dyDescent="0.25">
      <c r="A3511" s="113">
        <v>45294</v>
      </c>
      <c r="B3511" s="21" t="s">
        <v>10379</v>
      </c>
      <c r="C3511" s="13" t="s">
        <v>5681</v>
      </c>
      <c r="D3511" s="766"/>
      <c r="E3511" s="22"/>
      <c r="F3511" s="19">
        <v>190000</v>
      </c>
      <c r="G3511" s="14">
        <f t="shared" si="68"/>
        <v>-190000</v>
      </c>
      <c r="H3511" s="1170"/>
    </row>
    <row r="3512" spans="1:8" x14ac:dyDescent="0.25">
      <c r="A3512" s="113">
        <v>45294</v>
      </c>
      <c r="B3512" s="21" t="s">
        <v>10909</v>
      </c>
      <c r="C3512" s="13" t="s">
        <v>12499</v>
      </c>
      <c r="D3512" s="766"/>
      <c r="E3512" s="22"/>
      <c r="F3512" s="19">
        <v>500000</v>
      </c>
      <c r="G3512" s="14">
        <f t="shared" si="68"/>
        <v>-500000</v>
      </c>
      <c r="H3512" s="54" t="s">
        <v>12036</v>
      </c>
    </row>
    <row r="3513" spans="1:8" ht="18.75" x14ac:dyDescent="0.25">
      <c r="A3513" s="113">
        <v>45294</v>
      </c>
      <c r="B3513" s="21" t="s">
        <v>11089</v>
      </c>
      <c r="C3513" s="13" t="s">
        <v>180</v>
      </c>
      <c r="D3513" s="766" t="s">
        <v>12143</v>
      </c>
      <c r="E3513" s="22">
        <v>1154145</v>
      </c>
      <c r="F3513" s="19"/>
      <c r="G3513" s="14">
        <f t="shared" si="68"/>
        <v>1154145</v>
      </c>
      <c r="H3513" s="927" t="s">
        <v>12144</v>
      </c>
    </row>
    <row r="3514" spans="1:8" x14ac:dyDescent="0.25">
      <c r="A3514" s="113">
        <v>45295</v>
      </c>
      <c r="B3514" s="21" t="s">
        <v>11089</v>
      </c>
      <c r="C3514" s="13" t="s">
        <v>180</v>
      </c>
      <c r="D3514" s="766"/>
      <c r="E3514" s="22"/>
      <c r="F3514" s="19">
        <v>1154145</v>
      </c>
      <c r="G3514" s="14">
        <f t="shared" si="68"/>
        <v>-1154145</v>
      </c>
      <c r="H3514" s="13" t="s">
        <v>12135</v>
      </c>
    </row>
    <row r="3515" spans="1:8" x14ac:dyDescent="0.25">
      <c r="A3515" s="113">
        <v>45295</v>
      </c>
      <c r="B3515" s="21" t="s">
        <v>8559</v>
      </c>
      <c r="C3515" s="13" t="s">
        <v>164</v>
      </c>
      <c r="D3515" s="766" t="s">
        <v>12496</v>
      </c>
      <c r="E3515" s="22">
        <v>111994</v>
      </c>
      <c r="F3515" s="19"/>
      <c r="G3515" s="14">
        <f t="shared" si="68"/>
        <v>111994</v>
      </c>
      <c r="H3515" s="54"/>
    </row>
    <row r="3516" spans="1:8" x14ac:dyDescent="0.25">
      <c r="A3516" s="113">
        <v>45295</v>
      </c>
      <c r="B3516" s="21" t="s">
        <v>11897</v>
      </c>
      <c r="C3516" s="13" t="s">
        <v>7242</v>
      </c>
      <c r="D3516" s="766"/>
      <c r="E3516" s="22"/>
      <c r="F3516" s="19">
        <v>750000</v>
      </c>
      <c r="G3516" s="14">
        <f t="shared" si="68"/>
        <v>-750000</v>
      </c>
      <c r="H3516" s="54" t="s">
        <v>12137</v>
      </c>
    </row>
    <row r="3517" spans="1:8" x14ac:dyDescent="0.25">
      <c r="A3517" s="113">
        <v>45295</v>
      </c>
      <c r="B3517" s="21" t="s">
        <v>10232</v>
      </c>
      <c r="C3517" s="13" t="s">
        <v>8394</v>
      </c>
      <c r="D3517" s="766"/>
      <c r="E3517" s="22"/>
      <c r="F3517" s="19">
        <v>250000</v>
      </c>
      <c r="G3517" s="14">
        <f t="shared" si="68"/>
        <v>-250000</v>
      </c>
      <c r="H3517" s="1143" t="s">
        <v>12138</v>
      </c>
    </row>
    <row r="3518" spans="1:8" x14ac:dyDescent="0.25">
      <c r="A3518" s="113">
        <v>45295</v>
      </c>
      <c r="B3518" s="21" t="s">
        <v>11446</v>
      </c>
      <c r="C3518" s="13" t="s">
        <v>8394</v>
      </c>
      <c r="D3518" s="766"/>
      <c r="E3518" s="22"/>
      <c r="F3518" s="19">
        <v>250000</v>
      </c>
      <c r="G3518" s="14">
        <f t="shared" si="68"/>
        <v>-250000</v>
      </c>
      <c r="H3518" s="1144"/>
    </row>
    <row r="3519" spans="1:8" x14ac:dyDescent="0.25">
      <c r="A3519" s="113">
        <v>45295</v>
      </c>
      <c r="B3519" s="21" t="s">
        <v>11617</v>
      </c>
      <c r="C3519" s="13" t="s">
        <v>8394</v>
      </c>
      <c r="D3519" s="766"/>
      <c r="E3519" s="22"/>
      <c r="F3519" s="19">
        <v>500000</v>
      </c>
      <c r="G3519" s="14">
        <f t="shared" si="68"/>
        <v>-500000</v>
      </c>
      <c r="H3519" s="1145"/>
    </row>
    <row r="3520" spans="1:8" x14ac:dyDescent="0.25">
      <c r="A3520" s="113">
        <v>45295</v>
      </c>
      <c r="B3520" s="21" t="s">
        <v>11897</v>
      </c>
      <c r="C3520" s="13" t="s">
        <v>180</v>
      </c>
      <c r="D3520" s="766" t="s">
        <v>12141</v>
      </c>
      <c r="E3520" s="22">
        <v>94520</v>
      </c>
      <c r="F3520" s="19"/>
      <c r="G3520" s="14">
        <f t="shared" si="68"/>
        <v>94520</v>
      </c>
      <c r="H3520" s="343"/>
    </row>
    <row r="3521" spans="1:8" x14ac:dyDescent="0.25">
      <c r="A3521" s="113">
        <v>45295</v>
      </c>
      <c r="B3521" s="21" t="s">
        <v>10909</v>
      </c>
      <c r="C3521" s="13" t="s">
        <v>168</v>
      </c>
      <c r="D3521" s="766" t="s">
        <v>12244</v>
      </c>
      <c r="E3521" s="22">
        <v>8400</v>
      </c>
      <c r="F3521" s="19"/>
      <c r="G3521" s="14">
        <f t="shared" si="68"/>
        <v>8400</v>
      </c>
      <c r="H3521" s="343"/>
    </row>
    <row r="3522" spans="1:8" x14ac:dyDescent="0.25">
      <c r="A3522" s="113">
        <v>45297</v>
      </c>
      <c r="B3522" s="21" t="s">
        <v>11897</v>
      </c>
      <c r="C3522" s="13" t="s">
        <v>180</v>
      </c>
      <c r="D3522" s="766" t="s">
        <v>12142</v>
      </c>
      <c r="E3522" s="22">
        <v>9630</v>
      </c>
      <c r="F3522" s="19"/>
      <c r="G3522" s="14">
        <f t="shared" si="68"/>
        <v>9630</v>
      </c>
      <c r="H3522" s="343"/>
    </row>
    <row r="3523" spans="1:8" x14ac:dyDescent="0.25">
      <c r="A3523" s="113">
        <v>45299</v>
      </c>
      <c r="B3523" s="21" t="s">
        <v>9832</v>
      </c>
      <c r="C3523" s="13" t="s">
        <v>166</v>
      </c>
      <c r="D3523" s="766" t="s">
        <v>12140</v>
      </c>
      <c r="E3523" s="22">
        <v>33840</v>
      </c>
      <c r="F3523" s="19"/>
      <c r="G3523" s="14">
        <f t="shared" si="68"/>
        <v>33840</v>
      </c>
      <c r="H3523" s="13"/>
    </row>
    <row r="3524" spans="1:8" x14ac:dyDescent="0.25">
      <c r="A3524" s="113">
        <v>45299</v>
      </c>
      <c r="B3524" s="21" t="s">
        <v>11617</v>
      </c>
      <c r="C3524" s="13" t="s">
        <v>168</v>
      </c>
      <c r="D3524" s="766" t="s">
        <v>12245</v>
      </c>
      <c r="E3524" s="22">
        <v>102000</v>
      </c>
      <c r="F3524" s="19"/>
      <c r="G3524" s="14">
        <f t="shared" si="68"/>
        <v>102000</v>
      </c>
      <c r="H3524" s="13"/>
    </row>
    <row r="3525" spans="1:8" x14ac:dyDescent="0.25">
      <c r="A3525" s="113">
        <v>45299</v>
      </c>
      <c r="B3525" s="21" t="s">
        <v>12247</v>
      </c>
      <c r="C3525" s="13" t="s">
        <v>168</v>
      </c>
      <c r="D3525" s="766" t="s">
        <v>12246</v>
      </c>
      <c r="E3525" s="22">
        <v>82500</v>
      </c>
      <c r="F3525" s="19"/>
      <c r="G3525" s="14">
        <f t="shared" si="68"/>
        <v>82500</v>
      </c>
      <c r="H3525" s="13"/>
    </row>
    <row r="3526" spans="1:8" x14ac:dyDescent="0.25">
      <c r="A3526" s="113">
        <v>45299</v>
      </c>
      <c r="B3526" s="21"/>
      <c r="C3526" s="13" t="s">
        <v>164</v>
      </c>
      <c r="D3526" s="766" t="s">
        <v>12494</v>
      </c>
      <c r="E3526" s="22">
        <v>34317</v>
      </c>
      <c r="F3526" s="19"/>
      <c r="G3526" s="14">
        <f t="shared" si="68"/>
        <v>34317</v>
      </c>
      <c r="H3526" s="54"/>
    </row>
    <row r="3527" spans="1:8" x14ac:dyDescent="0.25">
      <c r="A3527" s="113">
        <v>45300</v>
      </c>
      <c r="B3527" s="21" t="s">
        <v>10296</v>
      </c>
      <c r="C3527" s="13" t="s">
        <v>8394</v>
      </c>
      <c r="D3527" s="766"/>
      <c r="E3527" s="22"/>
      <c r="F3527" s="19">
        <v>25780</v>
      </c>
      <c r="G3527" s="14">
        <f t="shared" ref="G3527:G3564" si="69">E3527-F3527</f>
        <v>-25780</v>
      </c>
      <c r="H3527" s="1163" t="s">
        <v>12313</v>
      </c>
    </row>
    <row r="3528" spans="1:8" x14ac:dyDescent="0.25">
      <c r="A3528" s="113">
        <v>45300</v>
      </c>
      <c r="B3528" s="21" t="s">
        <v>10232</v>
      </c>
      <c r="C3528" s="13" t="s">
        <v>8394</v>
      </c>
      <c r="D3528" s="766"/>
      <c r="E3528" s="22"/>
      <c r="F3528" s="19">
        <v>10470</v>
      </c>
      <c r="G3528" s="14">
        <f t="shared" si="69"/>
        <v>-10470</v>
      </c>
      <c r="H3528" s="1168"/>
    </row>
    <row r="3529" spans="1:8" x14ac:dyDescent="0.25">
      <c r="A3529" s="113">
        <v>45300</v>
      </c>
      <c r="B3529" s="21" t="s">
        <v>10576</v>
      </c>
      <c r="C3529" s="13" t="s">
        <v>8394</v>
      </c>
      <c r="D3529" s="766"/>
      <c r="E3529" s="22"/>
      <c r="F3529" s="19">
        <v>1347</v>
      </c>
      <c r="G3529" s="14">
        <f t="shared" si="69"/>
        <v>-1347</v>
      </c>
      <c r="H3529" s="1168"/>
    </row>
    <row r="3530" spans="1:8" x14ac:dyDescent="0.25">
      <c r="A3530" s="113">
        <v>45300</v>
      </c>
      <c r="B3530" s="21" t="s">
        <v>10909</v>
      </c>
      <c r="C3530" s="13" t="s">
        <v>8394</v>
      </c>
      <c r="D3530" s="766"/>
      <c r="E3530" s="22"/>
      <c r="F3530" s="19">
        <v>187415</v>
      </c>
      <c r="G3530" s="14">
        <f t="shared" si="69"/>
        <v>-187415</v>
      </c>
      <c r="H3530" s="1168"/>
    </row>
    <row r="3531" spans="1:8" x14ac:dyDescent="0.25">
      <c r="A3531" s="113">
        <v>45300</v>
      </c>
      <c r="B3531" s="21" t="s">
        <v>11007</v>
      </c>
      <c r="C3531" s="13" t="s">
        <v>8394</v>
      </c>
      <c r="D3531" s="766"/>
      <c r="E3531" s="22"/>
      <c r="F3531" s="19">
        <v>4390</v>
      </c>
      <c r="G3531" s="14">
        <f t="shared" si="69"/>
        <v>-4390</v>
      </c>
      <c r="H3531" s="1168"/>
    </row>
    <row r="3532" spans="1:8" x14ac:dyDescent="0.25">
      <c r="A3532" s="113">
        <v>45300</v>
      </c>
      <c r="B3532" s="21" t="s">
        <v>11075</v>
      </c>
      <c r="C3532" s="13" t="s">
        <v>8394</v>
      </c>
      <c r="D3532" s="766"/>
      <c r="E3532" s="22"/>
      <c r="F3532" s="19">
        <v>75122</v>
      </c>
      <c r="G3532" s="14">
        <f t="shared" si="69"/>
        <v>-75122</v>
      </c>
      <c r="H3532" s="1168"/>
    </row>
    <row r="3533" spans="1:8" x14ac:dyDescent="0.25">
      <c r="A3533" s="113">
        <v>45300</v>
      </c>
      <c r="B3533" s="21" t="s">
        <v>11446</v>
      </c>
      <c r="C3533" s="13" t="s">
        <v>8394</v>
      </c>
      <c r="D3533" s="766"/>
      <c r="E3533" s="22"/>
      <c r="F3533" s="19">
        <v>130168</v>
      </c>
      <c r="G3533" s="14">
        <f t="shared" si="69"/>
        <v>-130168</v>
      </c>
      <c r="H3533" s="1168"/>
    </row>
    <row r="3534" spans="1:8" x14ac:dyDescent="0.25">
      <c r="A3534" s="113">
        <v>45300</v>
      </c>
      <c r="B3534" s="21" t="s">
        <v>11271</v>
      </c>
      <c r="C3534" s="13" t="s">
        <v>8394</v>
      </c>
      <c r="D3534" s="766"/>
      <c r="E3534" s="22"/>
      <c r="F3534" s="19">
        <v>13416</v>
      </c>
      <c r="G3534" s="14">
        <f t="shared" si="69"/>
        <v>-13416</v>
      </c>
      <c r="H3534" s="1168"/>
    </row>
    <row r="3535" spans="1:8" x14ac:dyDescent="0.25">
      <c r="A3535" s="113">
        <v>45300</v>
      </c>
      <c r="B3535" s="21" t="s">
        <v>11716</v>
      </c>
      <c r="C3535" s="13" t="s">
        <v>8394</v>
      </c>
      <c r="D3535" s="766"/>
      <c r="E3535" s="22"/>
      <c r="F3535" s="19">
        <v>56173</v>
      </c>
      <c r="G3535" s="14">
        <f t="shared" si="69"/>
        <v>-56173</v>
      </c>
      <c r="H3535" s="1168"/>
    </row>
    <row r="3536" spans="1:8" x14ac:dyDescent="0.25">
      <c r="A3536" s="113">
        <v>45300</v>
      </c>
      <c r="B3536" s="21" t="s">
        <v>11511</v>
      </c>
      <c r="C3536" s="13" t="s">
        <v>8394</v>
      </c>
      <c r="D3536" s="766"/>
      <c r="E3536" s="22"/>
      <c r="F3536" s="19">
        <v>73043</v>
      </c>
      <c r="G3536" s="14">
        <f t="shared" si="69"/>
        <v>-73043</v>
      </c>
      <c r="H3536" s="1168"/>
    </row>
    <row r="3537" spans="1:8" x14ac:dyDescent="0.25">
      <c r="A3537" s="113">
        <v>45300</v>
      </c>
      <c r="B3537" s="21" t="s">
        <v>11617</v>
      </c>
      <c r="C3537" s="13" t="s">
        <v>8394</v>
      </c>
      <c r="D3537" s="766"/>
      <c r="E3537" s="22"/>
      <c r="F3537" s="19">
        <v>322676</v>
      </c>
      <c r="G3537" s="14">
        <f t="shared" si="69"/>
        <v>-322676</v>
      </c>
      <c r="H3537" s="1164"/>
    </row>
    <row r="3538" spans="1:8" x14ac:dyDescent="0.25">
      <c r="A3538" s="113">
        <v>45300</v>
      </c>
      <c r="B3538" s="21" t="s">
        <v>9832</v>
      </c>
      <c r="C3538" s="13" t="s">
        <v>164</v>
      </c>
      <c r="D3538" s="766" t="s">
        <v>12498</v>
      </c>
      <c r="E3538" s="22">
        <v>30000</v>
      </c>
      <c r="F3538" s="19"/>
      <c r="G3538" s="14">
        <f t="shared" si="69"/>
        <v>30000</v>
      </c>
      <c r="H3538" s="956"/>
    </row>
    <row r="3539" spans="1:8" x14ac:dyDescent="0.25">
      <c r="A3539" s="113">
        <v>45301</v>
      </c>
      <c r="B3539" s="21" t="s">
        <v>10909</v>
      </c>
      <c r="C3539" s="13" t="s">
        <v>166</v>
      </c>
      <c r="D3539" s="766" t="s">
        <v>12482</v>
      </c>
      <c r="E3539" s="22">
        <v>10500</v>
      </c>
      <c r="F3539" s="19"/>
      <c r="G3539" s="14">
        <f t="shared" si="69"/>
        <v>10500</v>
      </c>
      <c r="H3539" s="956"/>
    </row>
    <row r="3540" spans="1:8" x14ac:dyDescent="0.25">
      <c r="A3540" s="113">
        <v>45301</v>
      </c>
      <c r="B3540" s="21" t="s">
        <v>11897</v>
      </c>
      <c r="C3540" s="13" t="s">
        <v>168</v>
      </c>
      <c r="D3540" s="766" t="s">
        <v>12248</v>
      </c>
      <c r="E3540" s="22">
        <v>239352</v>
      </c>
      <c r="F3540" s="19"/>
      <c r="G3540" s="14">
        <f t="shared" si="69"/>
        <v>239352</v>
      </c>
      <c r="H3540" s="13"/>
    </row>
    <row r="3541" spans="1:8" x14ac:dyDescent="0.25">
      <c r="A3541" s="113">
        <v>45301</v>
      </c>
      <c r="B3541" s="21" t="s">
        <v>11897</v>
      </c>
      <c r="C3541" s="13" t="s">
        <v>168</v>
      </c>
      <c r="D3541" s="766" t="s">
        <v>12249</v>
      </c>
      <c r="E3541" s="22">
        <v>115501</v>
      </c>
      <c r="F3541" s="19"/>
      <c r="G3541" s="14">
        <f t="shared" si="69"/>
        <v>115501</v>
      </c>
      <c r="H3541" s="13"/>
    </row>
    <row r="3542" spans="1:8" ht="16.5" thickBot="1" x14ac:dyDescent="0.3">
      <c r="A3542" s="113">
        <v>45302</v>
      </c>
      <c r="B3542" s="21" t="s">
        <v>11897</v>
      </c>
      <c r="C3542" s="13" t="s">
        <v>7242</v>
      </c>
      <c r="D3542" s="766"/>
      <c r="E3542" s="22"/>
      <c r="F3542" s="110">
        <v>306300</v>
      </c>
      <c r="G3542" s="14">
        <f t="shared" si="69"/>
        <v>-306300</v>
      </c>
      <c r="H3542" s="13" t="s">
        <v>12165</v>
      </c>
    </row>
    <row r="3543" spans="1:8" x14ac:dyDescent="0.25">
      <c r="A3543" s="113">
        <v>45303</v>
      </c>
      <c r="B3543" s="21" t="s">
        <v>9967</v>
      </c>
      <c r="C3543" s="13" t="s">
        <v>168</v>
      </c>
      <c r="D3543" s="766"/>
      <c r="E3543" s="783"/>
      <c r="F3543" s="785">
        <v>148537</v>
      </c>
      <c r="G3543" s="784">
        <f t="shared" si="69"/>
        <v>-148537</v>
      </c>
      <c r="H3543" s="1143" t="s">
        <v>12285</v>
      </c>
    </row>
    <row r="3544" spans="1:8" x14ac:dyDescent="0.25">
      <c r="A3544" s="113">
        <v>45303</v>
      </c>
      <c r="B3544" s="21" t="s">
        <v>10296</v>
      </c>
      <c r="C3544" s="13" t="s">
        <v>168</v>
      </c>
      <c r="D3544" s="766"/>
      <c r="E3544" s="783"/>
      <c r="F3544" s="142">
        <v>8740</v>
      </c>
      <c r="G3544" s="784">
        <f t="shared" si="69"/>
        <v>-8740</v>
      </c>
      <c r="H3544" s="1144"/>
    </row>
    <row r="3545" spans="1:8" x14ac:dyDescent="0.25">
      <c r="A3545" s="113">
        <v>45303</v>
      </c>
      <c r="B3545" s="21" t="s">
        <v>10571</v>
      </c>
      <c r="C3545" s="13" t="s">
        <v>168</v>
      </c>
      <c r="D3545" s="766"/>
      <c r="E3545" s="783"/>
      <c r="F3545" s="142">
        <v>91300</v>
      </c>
      <c r="G3545" s="784">
        <f t="shared" si="69"/>
        <v>-91300</v>
      </c>
      <c r="H3545" s="1144"/>
    </row>
    <row r="3546" spans="1:8" x14ac:dyDescent="0.25">
      <c r="A3546" s="113">
        <v>45303</v>
      </c>
      <c r="B3546" s="21" t="s">
        <v>7807</v>
      </c>
      <c r="C3546" s="13" t="s">
        <v>168</v>
      </c>
      <c r="D3546" s="766"/>
      <c r="E3546" s="783"/>
      <c r="F3546" s="142">
        <v>10980</v>
      </c>
      <c r="G3546" s="784">
        <f t="shared" si="69"/>
        <v>-10980</v>
      </c>
      <c r="H3546" s="1144"/>
    </row>
    <row r="3547" spans="1:8" x14ac:dyDescent="0.25">
      <c r="A3547" s="113">
        <v>45303</v>
      </c>
      <c r="B3547" s="21" t="s">
        <v>10379</v>
      </c>
      <c r="C3547" s="13" t="s">
        <v>168</v>
      </c>
      <c r="D3547" s="766"/>
      <c r="E3547" s="783"/>
      <c r="F3547" s="142">
        <v>206520</v>
      </c>
      <c r="G3547" s="784">
        <f t="shared" si="69"/>
        <v>-206520</v>
      </c>
      <c r="H3547" s="1144"/>
    </row>
    <row r="3548" spans="1:8" x14ac:dyDescent="0.25">
      <c r="A3548" s="113">
        <v>45303</v>
      </c>
      <c r="B3548" s="21" t="s">
        <v>11271</v>
      </c>
      <c r="C3548" s="13" t="s">
        <v>168</v>
      </c>
      <c r="D3548" s="766"/>
      <c r="E3548" s="783"/>
      <c r="F3548" s="142">
        <v>19640</v>
      </c>
      <c r="G3548" s="784">
        <f t="shared" si="69"/>
        <v>-19640</v>
      </c>
      <c r="H3548" s="1144"/>
    </row>
    <row r="3549" spans="1:8" x14ac:dyDescent="0.25">
      <c r="A3549" s="113">
        <v>45303</v>
      </c>
      <c r="B3549" s="21" t="s">
        <v>10471</v>
      </c>
      <c r="C3549" s="13" t="s">
        <v>168</v>
      </c>
      <c r="D3549" s="766"/>
      <c r="E3549" s="783"/>
      <c r="F3549" s="142">
        <v>259118</v>
      </c>
      <c r="G3549" s="784">
        <f t="shared" si="69"/>
        <v>-259118</v>
      </c>
      <c r="H3549" s="1144"/>
    </row>
    <row r="3550" spans="1:8" ht="16.5" thickBot="1" x14ac:dyDescent="0.3">
      <c r="A3550" s="113">
        <v>45303</v>
      </c>
      <c r="B3550" s="21" t="s">
        <v>10576</v>
      </c>
      <c r="C3550" s="13" t="s">
        <v>168</v>
      </c>
      <c r="D3550" s="766"/>
      <c r="E3550" s="783"/>
      <c r="F3550" s="786">
        <v>5165</v>
      </c>
      <c r="G3550" s="784">
        <f t="shared" si="69"/>
        <v>-5165</v>
      </c>
      <c r="H3550" s="1145"/>
    </row>
    <row r="3551" spans="1:8" x14ac:dyDescent="0.25">
      <c r="A3551" s="113">
        <v>45303</v>
      </c>
      <c r="B3551" s="21" t="s">
        <v>9832</v>
      </c>
      <c r="C3551" s="13" t="s">
        <v>10484</v>
      </c>
      <c r="D3551" s="766"/>
      <c r="E3551" s="22"/>
      <c r="F3551" s="112">
        <v>700000</v>
      </c>
      <c r="G3551" s="14">
        <f t="shared" si="69"/>
        <v>-700000</v>
      </c>
      <c r="H3551" s="13"/>
    </row>
    <row r="3552" spans="1:8" x14ac:dyDescent="0.25">
      <c r="A3552" s="113">
        <v>45304</v>
      </c>
      <c r="B3552" s="21" t="s">
        <v>11897</v>
      </c>
      <c r="C3552" s="13" t="s">
        <v>7467</v>
      </c>
      <c r="D3552" s="766" t="s">
        <v>12242</v>
      </c>
      <c r="E3552" s="22">
        <v>816740</v>
      </c>
      <c r="F3552" s="19"/>
      <c r="G3552" s="14">
        <f t="shared" si="69"/>
        <v>816740</v>
      </c>
      <c r="H3552" s="13"/>
    </row>
    <row r="3553" spans="1:8" x14ac:dyDescent="0.25">
      <c r="A3553" s="113">
        <v>45304</v>
      </c>
      <c r="B3553" s="21" t="s">
        <v>11897</v>
      </c>
      <c r="C3553" s="13" t="s">
        <v>168</v>
      </c>
      <c r="D3553" s="766" t="s">
        <v>12250</v>
      </c>
      <c r="E3553" s="22">
        <v>328130</v>
      </c>
      <c r="F3553" s="19"/>
      <c r="G3553" s="14">
        <f t="shared" si="69"/>
        <v>328130</v>
      </c>
      <c r="H3553" s="13"/>
    </row>
    <row r="3554" spans="1:8" x14ac:dyDescent="0.25">
      <c r="A3554" s="113">
        <v>45304</v>
      </c>
      <c r="B3554" s="21" t="s">
        <v>11897</v>
      </c>
      <c r="C3554" s="13" t="s">
        <v>168</v>
      </c>
      <c r="D3554" s="766" t="s">
        <v>11917</v>
      </c>
      <c r="E3554" s="22">
        <v>151031</v>
      </c>
      <c r="F3554" s="19"/>
      <c r="G3554" s="14">
        <f t="shared" si="69"/>
        <v>151031</v>
      </c>
      <c r="H3554" s="13"/>
    </row>
    <row r="3555" spans="1:8" x14ac:dyDescent="0.25">
      <c r="A3555" s="113">
        <v>45304</v>
      </c>
      <c r="B3555" s="21" t="s">
        <v>11897</v>
      </c>
      <c r="C3555" s="13" t="s">
        <v>180</v>
      </c>
      <c r="D3555" s="766" t="s">
        <v>12254</v>
      </c>
      <c r="E3555" s="22">
        <v>408700</v>
      </c>
      <c r="F3555" s="19"/>
      <c r="G3555" s="14">
        <f t="shared" si="69"/>
        <v>408700</v>
      </c>
      <c r="H3555" s="13"/>
    </row>
    <row r="3556" spans="1:8" x14ac:dyDescent="0.25">
      <c r="A3556" s="113">
        <v>45305</v>
      </c>
      <c r="B3556" s="21" t="s">
        <v>11897</v>
      </c>
      <c r="C3556" s="13" t="s">
        <v>4725</v>
      </c>
      <c r="D3556" s="766"/>
      <c r="E3556" s="22"/>
      <c r="F3556" s="19">
        <v>550000</v>
      </c>
      <c r="G3556" s="14">
        <f t="shared" si="69"/>
        <v>-550000</v>
      </c>
      <c r="H3556" s="13" t="s">
        <v>12184</v>
      </c>
    </row>
    <row r="3557" spans="1:8" x14ac:dyDescent="0.25">
      <c r="A3557" s="113">
        <v>45305</v>
      </c>
      <c r="B3557" s="21" t="s">
        <v>11897</v>
      </c>
      <c r="C3557" s="13" t="s">
        <v>7467</v>
      </c>
      <c r="D3557" s="766" t="s">
        <v>12243</v>
      </c>
      <c r="E3557" s="22">
        <v>831940</v>
      </c>
      <c r="F3557" s="19"/>
      <c r="G3557" s="14">
        <f t="shared" si="69"/>
        <v>831940</v>
      </c>
      <c r="H3557" s="13"/>
    </row>
    <row r="3558" spans="1:8" x14ac:dyDescent="0.25">
      <c r="A3558" s="113">
        <v>45305</v>
      </c>
      <c r="B3558" s="21" t="s">
        <v>11897</v>
      </c>
      <c r="C3558" s="13" t="s">
        <v>168</v>
      </c>
      <c r="D3558" s="766" t="s">
        <v>12251</v>
      </c>
      <c r="E3558" s="22">
        <v>57332</v>
      </c>
      <c r="F3558" s="19"/>
      <c r="G3558" s="14">
        <f t="shared" si="69"/>
        <v>57332</v>
      </c>
      <c r="H3558" s="13"/>
    </row>
    <row r="3559" spans="1:8" x14ac:dyDescent="0.25">
      <c r="A3559" s="113">
        <v>45307</v>
      </c>
      <c r="B3559" s="21" t="s">
        <v>10909</v>
      </c>
      <c r="C3559" s="13" t="s">
        <v>180</v>
      </c>
      <c r="D3559" s="766" t="s">
        <v>12255</v>
      </c>
      <c r="E3559" s="22">
        <v>36300</v>
      </c>
      <c r="F3559" s="19"/>
      <c r="G3559" s="14">
        <f t="shared" si="69"/>
        <v>36300</v>
      </c>
      <c r="H3559" s="13"/>
    </row>
    <row r="3560" spans="1:8" x14ac:dyDescent="0.25">
      <c r="A3560" s="113">
        <v>45307</v>
      </c>
      <c r="B3560" s="21" t="s">
        <v>10909</v>
      </c>
      <c r="C3560" s="13" t="s">
        <v>12499</v>
      </c>
      <c r="D3560" s="766" t="s">
        <v>8968</v>
      </c>
      <c r="E3560" s="22">
        <v>57719</v>
      </c>
      <c r="F3560" s="19"/>
      <c r="G3560" s="14">
        <f t="shared" si="69"/>
        <v>57719</v>
      </c>
      <c r="H3560" s="13"/>
    </row>
    <row r="3561" spans="1:8" x14ac:dyDescent="0.25">
      <c r="A3561" s="113">
        <v>45309</v>
      </c>
      <c r="B3561" s="21" t="s">
        <v>11897</v>
      </c>
      <c r="C3561" s="13" t="s">
        <v>168</v>
      </c>
      <c r="D3561" s="766" t="s">
        <v>12252</v>
      </c>
      <c r="E3561" s="22">
        <v>24244</v>
      </c>
      <c r="F3561" s="19"/>
      <c r="G3561" s="14">
        <f t="shared" si="69"/>
        <v>24244</v>
      </c>
      <c r="H3561" s="13"/>
    </row>
    <row r="3562" spans="1:8" x14ac:dyDescent="0.25">
      <c r="A3562" s="113">
        <v>45309</v>
      </c>
      <c r="B3562" s="21" t="s">
        <v>10909</v>
      </c>
      <c r="C3562" s="13" t="s">
        <v>168</v>
      </c>
      <c r="D3562" s="766" t="s">
        <v>12253</v>
      </c>
      <c r="E3562" s="22">
        <v>28900</v>
      </c>
      <c r="F3562" s="19"/>
      <c r="G3562" s="14">
        <f t="shared" si="69"/>
        <v>28900</v>
      </c>
      <c r="H3562" s="13"/>
    </row>
    <row r="3563" spans="1:8" x14ac:dyDescent="0.25">
      <c r="A3563" s="113">
        <v>45309</v>
      </c>
      <c r="B3563" s="21" t="s">
        <v>10909</v>
      </c>
      <c r="C3563" s="13" t="s">
        <v>166</v>
      </c>
      <c r="D3563" s="766" t="s">
        <v>12483</v>
      </c>
      <c r="E3563" s="22">
        <v>5100</v>
      </c>
      <c r="F3563" s="19"/>
      <c r="G3563" s="14">
        <f t="shared" si="69"/>
        <v>5100</v>
      </c>
      <c r="H3563" s="13"/>
    </row>
    <row r="3564" spans="1:8" x14ac:dyDescent="0.25">
      <c r="A3564" s="113">
        <v>45310</v>
      </c>
      <c r="B3564" s="21" t="s">
        <v>10909</v>
      </c>
      <c r="C3564" s="13" t="s">
        <v>166</v>
      </c>
      <c r="D3564" s="766" t="s">
        <v>12484</v>
      </c>
      <c r="E3564" s="22">
        <v>7000</v>
      </c>
      <c r="F3564" s="19"/>
      <c r="G3564" s="14">
        <f t="shared" si="69"/>
        <v>7000</v>
      </c>
      <c r="H3564" s="13"/>
    </row>
    <row r="3565" spans="1:8" x14ac:dyDescent="0.25">
      <c r="A3565" s="113">
        <v>45310</v>
      </c>
      <c r="B3565" s="30"/>
      <c r="C3565" s="13" t="s">
        <v>5187</v>
      </c>
      <c r="D3565" s="766"/>
      <c r="E3565" s="22"/>
      <c r="F3565" s="19">
        <v>400000</v>
      </c>
      <c r="G3565" s="14">
        <f t="shared" si="68"/>
        <v>-400000</v>
      </c>
      <c r="H3565" s="13" t="s">
        <v>12149</v>
      </c>
    </row>
    <row r="3566" spans="1:8" x14ac:dyDescent="0.25">
      <c r="A3566" s="113">
        <v>45310</v>
      </c>
      <c r="B3566" s="21" t="s">
        <v>11897</v>
      </c>
      <c r="C3566" s="13" t="s">
        <v>4725</v>
      </c>
      <c r="D3566" s="766"/>
      <c r="E3566" s="22">
        <v>1680000</v>
      </c>
      <c r="F3566" s="19"/>
      <c r="G3566" s="14">
        <f t="shared" si="68"/>
        <v>1680000</v>
      </c>
      <c r="H3566" s="13"/>
    </row>
    <row r="3567" spans="1:8" x14ac:dyDescent="0.25">
      <c r="A3567" s="113">
        <v>45310</v>
      </c>
      <c r="B3567" s="21" t="s">
        <v>11897</v>
      </c>
      <c r="C3567" s="13" t="s">
        <v>4725</v>
      </c>
      <c r="D3567" s="766"/>
      <c r="E3567" s="22"/>
      <c r="F3567" s="19">
        <v>600000</v>
      </c>
      <c r="G3567" s="14">
        <f t="shared" si="68"/>
        <v>-600000</v>
      </c>
      <c r="H3567" s="13" t="s">
        <v>12150</v>
      </c>
    </row>
    <row r="3568" spans="1:8" x14ac:dyDescent="0.25">
      <c r="A3568" s="113">
        <v>45310</v>
      </c>
      <c r="B3568" s="21" t="s">
        <v>8043</v>
      </c>
      <c r="C3568" s="13" t="s">
        <v>3011</v>
      </c>
      <c r="D3568" s="766"/>
      <c r="E3568" s="22"/>
      <c r="F3568" s="19">
        <v>56522</v>
      </c>
      <c r="G3568" s="14">
        <f t="shared" si="68"/>
        <v>-56522</v>
      </c>
      <c r="H3568" s="13" t="s">
        <v>4977</v>
      </c>
    </row>
    <row r="3569" spans="1:8" x14ac:dyDescent="0.25">
      <c r="A3569" s="113">
        <v>45310</v>
      </c>
      <c r="B3569" s="21" t="s">
        <v>8043</v>
      </c>
      <c r="C3569" s="13" t="s">
        <v>8456</v>
      </c>
      <c r="D3569" s="766"/>
      <c r="E3569" s="22"/>
      <c r="F3569" s="19">
        <v>24000</v>
      </c>
      <c r="G3569" s="14">
        <f t="shared" si="68"/>
        <v>-24000</v>
      </c>
      <c r="H3569" s="13" t="s">
        <v>4977</v>
      </c>
    </row>
    <row r="3570" spans="1:8" x14ac:dyDescent="0.25">
      <c r="A3570" s="113">
        <v>45310</v>
      </c>
      <c r="B3570" s="21" t="s">
        <v>2933</v>
      </c>
      <c r="C3570" s="13" t="s">
        <v>10112</v>
      </c>
      <c r="D3570" s="766"/>
      <c r="E3570" s="22"/>
      <c r="F3570" s="19">
        <v>76350</v>
      </c>
      <c r="G3570" s="14">
        <f t="shared" si="68"/>
        <v>-76350</v>
      </c>
      <c r="H3570" s="13" t="s">
        <v>4977</v>
      </c>
    </row>
    <row r="3571" spans="1:8" x14ac:dyDescent="0.25">
      <c r="A3571" s="113">
        <v>45310</v>
      </c>
      <c r="B3571" s="21" t="s">
        <v>8043</v>
      </c>
      <c r="C3571" s="13" t="s">
        <v>161</v>
      </c>
      <c r="D3571" s="766"/>
      <c r="E3571" s="22"/>
      <c r="F3571" s="19">
        <v>33213</v>
      </c>
      <c r="G3571" s="14">
        <f t="shared" si="68"/>
        <v>-33213</v>
      </c>
      <c r="H3571" s="13" t="s">
        <v>4977</v>
      </c>
    </row>
    <row r="3572" spans="1:8" x14ac:dyDescent="0.25">
      <c r="A3572" s="113">
        <v>45310</v>
      </c>
      <c r="B3572" s="21" t="s">
        <v>1400</v>
      </c>
      <c r="C3572" s="13" t="s">
        <v>1815</v>
      </c>
      <c r="D3572" s="766"/>
      <c r="E3572" s="22"/>
      <c r="F3572" s="19">
        <v>101800</v>
      </c>
      <c r="G3572" s="14">
        <f t="shared" si="68"/>
        <v>-101800</v>
      </c>
      <c r="H3572" s="13" t="s">
        <v>4977</v>
      </c>
    </row>
    <row r="3573" spans="1:8" x14ac:dyDescent="0.25">
      <c r="A3573" s="113">
        <v>45310</v>
      </c>
      <c r="B3573" s="21" t="s">
        <v>4721</v>
      </c>
      <c r="C3573" s="13" t="s">
        <v>1815</v>
      </c>
      <c r="D3573" s="766"/>
      <c r="E3573" s="22"/>
      <c r="F3573" s="19">
        <v>99334</v>
      </c>
      <c r="G3573" s="14">
        <f t="shared" si="68"/>
        <v>-99334</v>
      </c>
      <c r="H3573" s="13" t="s">
        <v>4977</v>
      </c>
    </row>
    <row r="3574" spans="1:8" x14ac:dyDescent="0.25">
      <c r="A3574" s="113">
        <v>45310</v>
      </c>
      <c r="B3574" s="21" t="s">
        <v>10232</v>
      </c>
      <c r="C3574" s="13" t="s">
        <v>11324</v>
      </c>
      <c r="D3574" s="766"/>
      <c r="E3574" s="22"/>
      <c r="F3574" s="19">
        <v>120000</v>
      </c>
      <c r="G3574" s="14">
        <f t="shared" si="68"/>
        <v>-120000</v>
      </c>
      <c r="H3574" s="13" t="s">
        <v>12282</v>
      </c>
    </row>
    <row r="3575" spans="1:8" x14ac:dyDescent="0.25">
      <c r="A3575" s="113">
        <v>45311</v>
      </c>
      <c r="B3575" s="21" t="s">
        <v>11897</v>
      </c>
      <c r="C3575" s="13" t="s">
        <v>7467</v>
      </c>
      <c r="D3575" s="766" t="s">
        <v>11806</v>
      </c>
      <c r="E3575" s="22">
        <v>774131</v>
      </c>
      <c r="F3575" s="19"/>
      <c r="G3575" s="14">
        <f t="shared" si="68"/>
        <v>774131</v>
      </c>
      <c r="H3575" s="13"/>
    </row>
    <row r="3576" spans="1:8" x14ac:dyDescent="0.25">
      <c r="A3576" s="113">
        <v>45313</v>
      </c>
      <c r="B3576" s="21" t="s">
        <v>11897</v>
      </c>
      <c r="C3576" s="13" t="s">
        <v>180</v>
      </c>
      <c r="D3576" s="766"/>
      <c r="E3576" s="22"/>
      <c r="F3576" s="19">
        <v>1119250</v>
      </c>
      <c r="G3576" s="14">
        <f t="shared" si="68"/>
        <v>-1119250</v>
      </c>
      <c r="H3576" s="13" t="s">
        <v>12256</v>
      </c>
    </row>
    <row r="3577" spans="1:8" x14ac:dyDescent="0.25">
      <c r="A3577" s="113">
        <v>45313</v>
      </c>
      <c r="B3577" s="21" t="s">
        <v>12207</v>
      </c>
      <c r="C3577" s="13" t="s">
        <v>180</v>
      </c>
      <c r="D3577" s="766" t="s">
        <v>12314</v>
      </c>
      <c r="E3577" s="22">
        <v>33710</v>
      </c>
      <c r="F3577" s="19"/>
      <c r="G3577" s="14">
        <f t="shared" si="68"/>
        <v>33710</v>
      </c>
      <c r="H3577" s="13" t="s">
        <v>342</v>
      </c>
    </row>
    <row r="3578" spans="1:8" x14ac:dyDescent="0.25">
      <c r="A3578" s="113">
        <v>45313</v>
      </c>
      <c r="B3578" s="21" t="s">
        <v>12207</v>
      </c>
      <c r="C3578" s="13" t="s">
        <v>180</v>
      </c>
      <c r="D3578" s="766" t="s">
        <v>12315</v>
      </c>
      <c r="E3578" s="22">
        <v>712701</v>
      </c>
      <c r="F3578" s="19"/>
      <c r="G3578" s="14">
        <f t="shared" si="68"/>
        <v>712701</v>
      </c>
      <c r="H3578" s="13" t="s">
        <v>12316</v>
      </c>
    </row>
    <row r="3579" spans="1:8" x14ac:dyDescent="0.25">
      <c r="A3579" s="113">
        <v>45313</v>
      </c>
      <c r="B3579" s="21" t="s">
        <v>12207</v>
      </c>
      <c r="C3579" s="13" t="s">
        <v>8394</v>
      </c>
      <c r="D3579" s="766" t="s">
        <v>12393</v>
      </c>
      <c r="E3579" s="22">
        <v>128444</v>
      </c>
      <c r="F3579" s="19"/>
      <c r="G3579" s="14">
        <f t="shared" si="68"/>
        <v>128444</v>
      </c>
      <c r="H3579" s="13"/>
    </row>
    <row r="3580" spans="1:8" x14ac:dyDescent="0.25">
      <c r="A3580" s="113">
        <v>45313</v>
      </c>
      <c r="B3580" s="21" t="s">
        <v>12207</v>
      </c>
      <c r="C3580" s="13" t="s">
        <v>166</v>
      </c>
      <c r="D3580" s="766" t="s">
        <v>12485</v>
      </c>
      <c r="E3580" s="22">
        <v>140000</v>
      </c>
      <c r="F3580" s="19"/>
      <c r="G3580" s="14">
        <f t="shared" si="68"/>
        <v>140000</v>
      </c>
      <c r="H3580" s="13"/>
    </row>
    <row r="3581" spans="1:8" x14ac:dyDescent="0.25">
      <c r="A3581" s="113">
        <v>45314</v>
      </c>
      <c r="B3581" s="21" t="s">
        <v>12207</v>
      </c>
      <c r="C3581" s="13" t="s">
        <v>166</v>
      </c>
      <c r="D3581" s="766" t="s">
        <v>12486</v>
      </c>
      <c r="E3581" s="22">
        <v>140000</v>
      </c>
      <c r="F3581" s="19"/>
      <c r="G3581" s="14">
        <f t="shared" si="68"/>
        <v>140000</v>
      </c>
      <c r="H3581" s="13"/>
    </row>
    <row r="3582" spans="1:8" x14ac:dyDescent="0.25">
      <c r="A3582" s="113">
        <v>45314</v>
      </c>
      <c r="B3582" s="21" t="s">
        <v>11897</v>
      </c>
      <c r="C3582" s="13" t="s">
        <v>7467</v>
      </c>
      <c r="D3582" s="766" t="s">
        <v>12317</v>
      </c>
      <c r="E3582" s="22">
        <v>816740</v>
      </c>
      <c r="F3582" s="19"/>
      <c r="G3582" s="14">
        <f t="shared" si="68"/>
        <v>816740</v>
      </c>
      <c r="H3582" s="13"/>
    </row>
    <row r="3583" spans="1:8" x14ac:dyDescent="0.25">
      <c r="A3583" s="113">
        <v>45315</v>
      </c>
      <c r="B3583" s="21" t="s">
        <v>11897</v>
      </c>
      <c r="C3583" s="13" t="s">
        <v>7467</v>
      </c>
      <c r="D3583" s="766" t="s">
        <v>12318</v>
      </c>
      <c r="E3583" s="22">
        <v>45600</v>
      </c>
      <c r="F3583" s="19"/>
      <c r="G3583" s="14">
        <f t="shared" si="68"/>
        <v>45600</v>
      </c>
      <c r="H3583" s="13"/>
    </row>
    <row r="3584" spans="1:8" x14ac:dyDescent="0.25">
      <c r="A3584" s="113">
        <v>45315</v>
      </c>
      <c r="B3584" s="21" t="s">
        <v>12207</v>
      </c>
      <c r="C3584" s="13" t="s">
        <v>166</v>
      </c>
      <c r="D3584" s="766" t="s">
        <v>12487</v>
      </c>
      <c r="E3584" s="22">
        <v>140000</v>
      </c>
      <c r="F3584" s="19"/>
      <c r="G3584" s="14">
        <f t="shared" si="68"/>
        <v>140000</v>
      </c>
      <c r="H3584" s="13"/>
    </row>
    <row r="3585" spans="1:8" x14ac:dyDescent="0.25">
      <c r="A3585" s="113">
        <v>45315</v>
      </c>
      <c r="B3585" s="21" t="s">
        <v>10232</v>
      </c>
      <c r="C3585" s="13" t="s">
        <v>7467</v>
      </c>
      <c r="D3585" s="766"/>
      <c r="E3585" s="22"/>
      <c r="F3585" s="19">
        <v>1000000</v>
      </c>
      <c r="G3585" s="14">
        <f t="shared" si="68"/>
        <v>-1000000</v>
      </c>
      <c r="H3585" s="13" t="s">
        <v>12036</v>
      </c>
    </row>
    <row r="3586" spans="1:8" x14ac:dyDescent="0.25">
      <c r="A3586" s="113">
        <v>45315</v>
      </c>
      <c r="B3586" s="21" t="s">
        <v>11897</v>
      </c>
      <c r="C3586" s="13" t="s">
        <v>4410</v>
      </c>
      <c r="D3586" s="766"/>
      <c r="E3586" s="22"/>
      <c r="F3586" s="19">
        <v>500000</v>
      </c>
      <c r="G3586" s="14">
        <f t="shared" si="68"/>
        <v>-500000</v>
      </c>
      <c r="H3586" s="13" t="s">
        <v>12306</v>
      </c>
    </row>
    <row r="3587" spans="1:8" x14ac:dyDescent="0.25">
      <c r="A3587" s="113">
        <v>45315</v>
      </c>
      <c r="B3587" s="21" t="s">
        <v>12207</v>
      </c>
      <c r="C3587" s="13" t="s">
        <v>8900</v>
      </c>
      <c r="D3587" s="766"/>
      <c r="E3587" s="22">
        <v>312552</v>
      </c>
      <c r="F3587" s="19"/>
      <c r="G3587" s="14">
        <f t="shared" si="68"/>
        <v>312552</v>
      </c>
      <c r="H3587" s="13"/>
    </row>
    <row r="3588" spans="1:8" x14ac:dyDescent="0.25">
      <c r="A3588" s="113">
        <v>45315</v>
      </c>
      <c r="B3588" s="21" t="s">
        <v>12207</v>
      </c>
      <c r="C3588" s="13" t="s">
        <v>8900</v>
      </c>
      <c r="D3588" s="766"/>
      <c r="E3588" s="22"/>
      <c r="F3588" s="19">
        <v>150000</v>
      </c>
      <c r="G3588" s="14">
        <f t="shared" si="68"/>
        <v>-150000</v>
      </c>
      <c r="H3588" s="13" t="s">
        <v>12306</v>
      </c>
    </row>
    <row r="3589" spans="1:8" x14ac:dyDescent="0.25">
      <c r="A3589" s="113">
        <v>45315</v>
      </c>
      <c r="B3589" s="21" t="s">
        <v>11897</v>
      </c>
      <c r="C3589" s="13" t="s">
        <v>8394</v>
      </c>
      <c r="D3589" s="766" t="s">
        <v>12394</v>
      </c>
      <c r="E3589" s="22">
        <v>2308000</v>
      </c>
      <c r="F3589" s="19"/>
      <c r="G3589" s="14">
        <f t="shared" si="68"/>
        <v>2308000</v>
      </c>
      <c r="H3589" s="13"/>
    </row>
    <row r="3590" spans="1:8" x14ac:dyDescent="0.25">
      <c r="A3590" s="113">
        <v>45315</v>
      </c>
      <c r="B3590" s="21" t="s">
        <v>10909</v>
      </c>
      <c r="C3590" s="13" t="s">
        <v>8394</v>
      </c>
      <c r="D3590" s="766" t="s">
        <v>12395</v>
      </c>
      <c r="E3590" s="22">
        <v>20637</v>
      </c>
      <c r="F3590" s="19"/>
      <c r="G3590" s="14">
        <f t="shared" si="68"/>
        <v>20637</v>
      </c>
      <c r="H3590" s="13"/>
    </row>
    <row r="3591" spans="1:8" x14ac:dyDescent="0.25">
      <c r="A3591" s="113">
        <v>45315</v>
      </c>
      <c r="B3591" s="21" t="s">
        <v>9832</v>
      </c>
      <c r="C3591" s="13" t="s">
        <v>8394</v>
      </c>
      <c r="D3591" s="766" t="s">
        <v>12396</v>
      </c>
      <c r="E3591" s="22">
        <v>15317</v>
      </c>
      <c r="F3591" s="19"/>
      <c r="G3591" s="14">
        <f t="shared" si="68"/>
        <v>15317</v>
      </c>
      <c r="H3591" s="13"/>
    </row>
    <row r="3592" spans="1:8" x14ac:dyDescent="0.25">
      <c r="A3592" s="113">
        <v>45316</v>
      </c>
      <c r="B3592" s="21" t="s">
        <v>10232</v>
      </c>
      <c r="C3592" s="13" t="s">
        <v>164</v>
      </c>
      <c r="D3592" s="766" t="s">
        <v>12497</v>
      </c>
      <c r="E3592" s="22">
        <v>6729</v>
      </c>
      <c r="F3592" s="19"/>
      <c r="G3592" s="14">
        <f t="shared" si="68"/>
        <v>6729</v>
      </c>
      <c r="H3592" s="13"/>
    </row>
    <row r="3593" spans="1:8" x14ac:dyDescent="0.25">
      <c r="A3593" s="113">
        <v>45316</v>
      </c>
      <c r="B3593" s="21" t="s">
        <v>10909</v>
      </c>
      <c r="C3593" s="13" t="s">
        <v>12499</v>
      </c>
      <c r="D3593" s="766" t="s">
        <v>9245</v>
      </c>
      <c r="E3593" s="22">
        <v>27608</v>
      </c>
      <c r="F3593" s="19"/>
      <c r="G3593" s="14">
        <f t="shared" si="68"/>
        <v>27608</v>
      </c>
      <c r="H3593" s="13"/>
    </row>
    <row r="3594" spans="1:8" x14ac:dyDescent="0.25">
      <c r="A3594" s="113">
        <v>45316</v>
      </c>
      <c r="B3594" s="21" t="s">
        <v>11897</v>
      </c>
      <c r="C3594" s="13" t="s">
        <v>6847</v>
      </c>
      <c r="D3594" s="766"/>
      <c r="E3594" s="22">
        <v>903164</v>
      </c>
      <c r="F3594" s="19"/>
      <c r="G3594" s="14">
        <f t="shared" si="68"/>
        <v>903164</v>
      </c>
      <c r="H3594" s="13"/>
    </row>
    <row r="3595" spans="1:8" x14ac:dyDescent="0.25">
      <c r="A3595" s="113">
        <v>45316</v>
      </c>
      <c r="B3595" s="21" t="s">
        <v>11897</v>
      </c>
      <c r="C3595" s="13" t="s">
        <v>6847</v>
      </c>
      <c r="D3595" s="766"/>
      <c r="E3595" s="22"/>
      <c r="F3595" s="19">
        <v>500000</v>
      </c>
      <c r="G3595" s="14">
        <f t="shared" si="68"/>
        <v>-500000</v>
      </c>
      <c r="H3595" s="13" t="s">
        <v>12036</v>
      </c>
    </row>
    <row r="3596" spans="1:8" x14ac:dyDescent="0.25">
      <c r="A3596" s="113">
        <v>45316</v>
      </c>
      <c r="B3596" s="21" t="s">
        <v>11897</v>
      </c>
      <c r="C3596" s="13" t="s">
        <v>8394</v>
      </c>
      <c r="D3596" s="766"/>
      <c r="E3596" s="22"/>
      <c r="F3596" s="19">
        <v>1000000</v>
      </c>
      <c r="G3596" s="14">
        <f t="shared" si="68"/>
        <v>-1000000</v>
      </c>
      <c r="H3596" s="13" t="s">
        <v>12320</v>
      </c>
    </row>
    <row r="3597" spans="1:8" x14ac:dyDescent="0.25">
      <c r="A3597" s="113">
        <v>45317</v>
      </c>
      <c r="B3597" s="21" t="s">
        <v>10909</v>
      </c>
      <c r="C3597" s="13" t="s">
        <v>7954</v>
      </c>
      <c r="D3597" s="766"/>
      <c r="E3597" s="22"/>
      <c r="F3597" s="19">
        <v>500000</v>
      </c>
      <c r="G3597" s="14">
        <f t="shared" si="68"/>
        <v>-500000</v>
      </c>
      <c r="H3597" s="13" t="s">
        <v>12338</v>
      </c>
    </row>
    <row r="3598" spans="1:8" x14ac:dyDescent="0.25">
      <c r="A3598" s="113">
        <v>45317</v>
      </c>
      <c r="B3598" s="21" t="s">
        <v>10909</v>
      </c>
      <c r="C3598" s="13" t="s">
        <v>166</v>
      </c>
      <c r="D3598" s="766" t="s">
        <v>12488</v>
      </c>
      <c r="E3598" s="22">
        <v>22950</v>
      </c>
      <c r="F3598" s="19"/>
      <c r="G3598" s="14">
        <f t="shared" si="68"/>
        <v>22950</v>
      </c>
      <c r="H3598" s="13"/>
    </row>
    <row r="3599" spans="1:8" x14ac:dyDescent="0.25">
      <c r="A3599" s="113">
        <v>45317</v>
      </c>
      <c r="B3599" s="21" t="s">
        <v>10576</v>
      </c>
      <c r="C3599" s="13" t="s">
        <v>8091</v>
      </c>
      <c r="D3599" s="766"/>
      <c r="E3599" s="22"/>
      <c r="F3599" s="19">
        <v>500000</v>
      </c>
      <c r="G3599" s="14">
        <f t="shared" si="68"/>
        <v>-500000</v>
      </c>
      <c r="H3599" s="13" t="s">
        <v>12340</v>
      </c>
    </row>
    <row r="3600" spans="1:8" x14ac:dyDescent="0.25">
      <c r="A3600" s="113">
        <v>45320</v>
      </c>
      <c r="B3600" s="21" t="s">
        <v>12207</v>
      </c>
      <c r="C3600" s="13" t="s">
        <v>180</v>
      </c>
      <c r="D3600" s="766"/>
      <c r="E3600" s="22"/>
      <c r="F3600" s="19">
        <v>491000</v>
      </c>
      <c r="G3600" s="14">
        <f t="shared" si="68"/>
        <v>-491000</v>
      </c>
      <c r="H3600" s="13" t="s">
        <v>12363</v>
      </c>
    </row>
    <row r="3601" spans="1:8" x14ac:dyDescent="0.25">
      <c r="A3601" s="113">
        <v>45320</v>
      </c>
      <c r="B3601" s="21" t="s">
        <v>11897</v>
      </c>
      <c r="C3601" s="13" t="s">
        <v>7467</v>
      </c>
      <c r="D3601" s="766"/>
      <c r="E3601" s="22"/>
      <c r="F3601" s="19">
        <v>650000</v>
      </c>
      <c r="G3601" s="14">
        <f t="shared" si="68"/>
        <v>-650000</v>
      </c>
      <c r="H3601" s="13" t="s">
        <v>12364</v>
      </c>
    </row>
    <row r="3602" spans="1:8" x14ac:dyDescent="0.25">
      <c r="A3602" s="113">
        <v>45320</v>
      </c>
      <c r="B3602" s="21" t="s">
        <v>10576</v>
      </c>
      <c r="C3602" s="13" t="s">
        <v>7467</v>
      </c>
      <c r="D3602" s="766"/>
      <c r="E3602" s="22"/>
      <c r="F3602" s="19">
        <v>700000</v>
      </c>
      <c r="G3602" s="14">
        <f t="shared" ref="G3602:G3656" si="70">E3602-F3602</f>
        <v>-700000</v>
      </c>
      <c r="H3602" s="13" t="s">
        <v>12364</v>
      </c>
    </row>
    <row r="3603" spans="1:8" x14ac:dyDescent="0.25">
      <c r="A3603" s="113">
        <v>45320</v>
      </c>
      <c r="B3603" s="21" t="s">
        <v>12505</v>
      </c>
      <c r="C3603" s="13" t="s">
        <v>7467</v>
      </c>
      <c r="D3603" s="766" t="s">
        <v>12392</v>
      </c>
      <c r="E3603" s="22">
        <v>174312</v>
      </c>
      <c r="F3603" s="19"/>
      <c r="G3603" s="14">
        <f t="shared" si="70"/>
        <v>174312</v>
      </c>
      <c r="H3603" s="13"/>
    </row>
    <row r="3604" spans="1:8" x14ac:dyDescent="0.25">
      <c r="A3604" s="113">
        <v>45320</v>
      </c>
      <c r="B3604" s="21" t="s">
        <v>11617</v>
      </c>
      <c r="C3604" s="13" t="s">
        <v>180</v>
      </c>
      <c r="D3604" s="766" t="s">
        <v>12492</v>
      </c>
      <c r="E3604" s="22">
        <v>127710</v>
      </c>
      <c r="F3604" s="19"/>
      <c r="G3604" s="14">
        <f t="shared" si="70"/>
        <v>127710</v>
      </c>
      <c r="H3604" s="13"/>
    </row>
    <row r="3605" spans="1:8" x14ac:dyDescent="0.25">
      <c r="A3605" s="113">
        <v>45321</v>
      </c>
      <c r="B3605" s="21" t="s">
        <v>12207</v>
      </c>
      <c r="C3605" s="13" t="s">
        <v>180</v>
      </c>
      <c r="D3605" s="766" t="s">
        <v>12493</v>
      </c>
      <c r="E3605" s="22">
        <v>63855</v>
      </c>
      <c r="F3605" s="19"/>
      <c r="G3605" s="14">
        <f t="shared" si="70"/>
        <v>63855</v>
      </c>
      <c r="H3605" s="13"/>
    </row>
    <row r="3606" spans="1:8" x14ac:dyDescent="0.25">
      <c r="A3606" s="113">
        <v>45321</v>
      </c>
      <c r="B3606" s="21" t="s">
        <v>11897</v>
      </c>
      <c r="C3606" s="13" t="s">
        <v>7467</v>
      </c>
      <c r="D3606" s="766" t="s">
        <v>12387</v>
      </c>
      <c r="E3606" s="22">
        <v>789331</v>
      </c>
      <c r="F3606" s="19"/>
      <c r="G3606" s="14">
        <f t="shared" si="70"/>
        <v>789331</v>
      </c>
      <c r="H3606" s="13"/>
    </row>
    <row r="3607" spans="1:8" x14ac:dyDescent="0.25">
      <c r="A3607" s="113">
        <v>45321</v>
      </c>
      <c r="B3607" s="21" t="s">
        <v>12207</v>
      </c>
      <c r="C3607" s="13" t="s">
        <v>166</v>
      </c>
      <c r="D3607" s="766" t="s">
        <v>12489</v>
      </c>
      <c r="E3607" s="22">
        <v>140000</v>
      </c>
      <c r="F3607" s="19"/>
      <c r="G3607" s="14">
        <f t="shared" si="70"/>
        <v>140000</v>
      </c>
      <c r="H3607" s="13"/>
    </row>
    <row r="3608" spans="1:8" x14ac:dyDescent="0.25">
      <c r="A3608" s="113">
        <v>45321</v>
      </c>
      <c r="B3608" s="21" t="s">
        <v>12207</v>
      </c>
      <c r="C3608" s="13" t="s">
        <v>166</v>
      </c>
      <c r="D3608" s="766" t="s">
        <v>12490</v>
      </c>
      <c r="E3608" s="22">
        <v>140000</v>
      </c>
      <c r="F3608" s="19"/>
      <c r="G3608" s="14">
        <f t="shared" si="70"/>
        <v>140000</v>
      </c>
      <c r="H3608" s="13"/>
    </row>
    <row r="3609" spans="1:8" x14ac:dyDescent="0.25">
      <c r="A3609" s="113">
        <v>45321</v>
      </c>
      <c r="B3609" s="21" t="s">
        <v>11897</v>
      </c>
      <c r="C3609" s="13" t="s">
        <v>12390</v>
      </c>
      <c r="D3609" s="766" t="s">
        <v>12391</v>
      </c>
      <c r="E3609" s="22">
        <v>169119</v>
      </c>
      <c r="F3609" s="19"/>
      <c r="G3609" s="14">
        <f t="shared" si="70"/>
        <v>169119</v>
      </c>
      <c r="H3609" s="13"/>
    </row>
    <row r="3610" spans="1:8" x14ac:dyDescent="0.25">
      <c r="A3610" s="113">
        <v>45322</v>
      </c>
      <c r="B3610" s="30"/>
      <c r="C3610" s="13" t="s">
        <v>169</v>
      </c>
      <c r="D3610" s="766"/>
      <c r="E3610" s="22"/>
      <c r="F3610" s="19">
        <v>300000</v>
      </c>
      <c r="G3610" s="14">
        <f t="shared" si="70"/>
        <v>-300000</v>
      </c>
      <c r="H3610" s="13" t="s">
        <v>11171</v>
      </c>
    </row>
    <row r="3611" spans="1:8" x14ac:dyDescent="0.25">
      <c r="A3611" s="113">
        <v>45322</v>
      </c>
      <c r="B3611" s="21" t="s">
        <v>11897</v>
      </c>
      <c r="C3611" s="13" t="s">
        <v>166</v>
      </c>
      <c r="D3611" s="766" t="s">
        <v>12491</v>
      </c>
      <c r="E3611" s="22">
        <v>56000</v>
      </c>
      <c r="F3611" s="19"/>
      <c r="G3611" s="14">
        <f t="shared" si="70"/>
        <v>56000</v>
      </c>
      <c r="H3611" s="13"/>
    </row>
    <row r="3612" spans="1:8" x14ac:dyDescent="0.25">
      <c r="A3612" s="113">
        <v>45323</v>
      </c>
      <c r="B3612" s="21" t="s">
        <v>11897</v>
      </c>
      <c r="C3612" s="13" t="s">
        <v>8394</v>
      </c>
      <c r="D3612" s="766" t="s">
        <v>12477</v>
      </c>
      <c r="E3612" s="22">
        <v>294353</v>
      </c>
      <c r="F3612" s="19"/>
      <c r="G3612" s="14">
        <f t="shared" si="70"/>
        <v>294353</v>
      </c>
      <c r="H3612" s="13"/>
    </row>
    <row r="3613" spans="1:8" x14ac:dyDescent="0.25">
      <c r="A3613" s="113">
        <v>45323</v>
      </c>
      <c r="B3613" s="21" t="s">
        <v>9832</v>
      </c>
      <c r="C3613" s="13" t="s">
        <v>8394</v>
      </c>
      <c r="D3613" s="766" t="s">
        <v>12478</v>
      </c>
      <c r="E3613" s="22">
        <v>186369</v>
      </c>
      <c r="F3613" s="19"/>
      <c r="G3613" s="14">
        <f t="shared" si="70"/>
        <v>186369</v>
      </c>
      <c r="H3613" s="13"/>
    </row>
    <row r="3614" spans="1:8" x14ac:dyDescent="0.25">
      <c r="A3614" s="113">
        <v>45324</v>
      </c>
      <c r="B3614" s="21" t="s">
        <v>4721</v>
      </c>
      <c r="C3614" s="13" t="s">
        <v>8394</v>
      </c>
      <c r="D3614" s="766" t="s">
        <v>12479</v>
      </c>
      <c r="E3614" s="22">
        <v>162620</v>
      </c>
      <c r="F3614" s="19"/>
      <c r="G3614" s="14">
        <f t="shared" si="70"/>
        <v>162620</v>
      </c>
      <c r="H3614" s="13"/>
    </row>
    <row r="3615" spans="1:8" x14ac:dyDescent="0.25">
      <c r="A3615" s="113">
        <v>45324</v>
      </c>
      <c r="B3615" s="21" t="s">
        <v>10909</v>
      </c>
      <c r="C3615" s="13" t="s">
        <v>164</v>
      </c>
      <c r="D3615" s="766" t="s">
        <v>12495</v>
      </c>
      <c r="E3615" s="22">
        <v>756</v>
      </c>
      <c r="F3615" s="19"/>
      <c r="G3615" s="14">
        <f t="shared" si="70"/>
        <v>756</v>
      </c>
      <c r="H3615" s="13"/>
    </row>
    <row r="3616" spans="1:8" x14ac:dyDescent="0.25">
      <c r="A3616" s="113">
        <v>45324</v>
      </c>
      <c r="B3616" s="21" t="s">
        <v>12207</v>
      </c>
      <c r="C3616" s="13" t="s">
        <v>8394</v>
      </c>
      <c r="D3616" s="766" t="s">
        <v>12480</v>
      </c>
      <c r="E3616" s="22">
        <v>220142</v>
      </c>
      <c r="F3616" s="19"/>
      <c r="G3616" s="14">
        <f t="shared" si="70"/>
        <v>220142</v>
      </c>
      <c r="H3616" s="13"/>
    </row>
    <row r="3617" spans="1:8" x14ac:dyDescent="0.25">
      <c r="A3617" s="113">
        <v>45324</v>
      </c>
      <c r="B3617" s="21" t="s">
        <v>9832</v>
      </c>
      <c r="C3617" s="13" t="s">
        <v>7467</v>
      </c>
      <c r="D3617" s="766" t="s">
        <v>12388</v>
      </c>
      <c r="E3617" s="22">
        <v>138352</v>
      </c>
      <c r="F3617" s="19"/>
      <c r="G3617" s="14">
        <f t="shared" si="70"/>
        <v>138352</v>
      </c>
      <c r="H3617" s="13"/>
    </row>
    <row r="3618" spans="1:8" x14ac:dyDescent="0.25">
      <c r="A3618" s="113">
        <v>45324</v>
      </c>
      <c r="B3618" s="21" t="s">
        <v>9832</v>
      </c>
      <c r="C3618" s="13" t="s">
        <v>7467</v>
      </c>
      <c r="D3618" s="766" t="s">
        <v>12389</v>
      </c>
      <c r="E3618" s="22">
        <v>131702</v>
      </c>
      <c r="F3618" s="19"/>
      <c r="G3618" s="14">
        <f t="shared" si="70"/>
        <v>131702</v>
      </c>
      <c r="H3618" s="13"/>
    </row>
    <row r="3619" spans="1:8" x14ac:dyDescent="0.25">
      <c r="A3619" s="113">
        <v>45325</v>
      </c>
      <c r="B3619" s="21" t="s">
        <v>11897</v>
      </c>
      <c r="C3619" s="13" t="s">
        <v>1198</v>
      </c>
      <c r="D3619" s="766"/>
      <c r="E3619" s="22"/>
      <c r="F3619" s="19">
        <v>158688</v>
      </c>
      <c r="G3619" s="14">
        <f t="shared" si="70"/>
        <v>-158688</v>
      </c>
      <c r="H3619" s="13" t="s">
        <v>1157</v>
      </c>
    </row>
    <row r="3620" spans="1:8" x14ac:dyDescent="0.25">
      <c r="A3620" s="113">
        <v>45329</v>
      </c>
      <c r="B3620" s="21" t="s">
        <v>11897</v>
      </c>
      <c r="C3620" s="13" t="s">
        <v>7467</v>
      </c>
      <c r="D3620" s="766" t="s">
        <v>12502</v>
      </c>
      <c r="E3620" s="22">
        <v>704112</v>
      </c>
      <c r="F3620" s="19"/>
      <c r="G3620" s="14">
        <f t="shared" si="70"/>
        <v>704112</v>
      </c>
      <c r="H3620" s="13"/>
    </row>
    <row r="3621" spans="1:8" x14ac:dyDescent="0.25">
      <c r="A3621" s="113">
        <v>45329</v>
      </c>
      <c r="B3621" s="21" t="s">
        <v>12207</v>
      </c>
      <c r="C3621" s="13" t="s">
        <v>8900</v>
      </c>
      <c r="D3621" s="766"/>
      <c r="E3621" s="22"/>
      <c r="F3621" s="19">
        <v>162500</v>
      </c>
      <c r="G3621" s="14">
        <f t="shared" si="70"/>
        <v>-162500</v>
      </c>
      <c r="H3621" s="13" t="s">
        <v>12036</v>
      </c>
    </row>
    <row r="3622" spans="1:8" x14ac:dyDescent="0.25">
      <c r="A3622" s="113">
        <v>45329</v>
      </c>
      <c r="B3622" s="21" t="s">
        <v>12207</v>
      </c>
      <c r="C3622" s="13" t="s">
        <v>8900</v>
      </c>
      <c r="D3622" s="766"/>
      <c r="E3622" s="22"/>
      <c r="F3622" s="19">
        <v>52</v>
      </c>
      <c r="G3622" s="14">
        <f t="shared" si="70"/>
        <v>-52</v>
      </c>
      <c r="H3622" s="13" t="s">
        <v>3918</v>
      </c>
    </row>
    <row r="3623" spans="1:8" x14ac:dyDescent="0.25">
      <c r="A3623" s="113">
        <v>45329</v>
      </c>
      <c r="B3623" s="21" t="s">
        <v>11897</v>
      </c>
      <c r="C3623" s="13" t="s">
        <v>1198</v>
      </c>
      <c r="D3623" s="766" t="s">
        <v>12481</v>
      </c>
      <c r="E3623" s="22">
        <v>158688</v>
      </c>
      <c r="F3623" s="19"/>
      <c r="G3623" s="14">
        <f t="shared" si="70"/>
        <v>158688</v>
      </c>
      <c r="H3623" s="13"/>
    </row>
    <row r="3624" spans="1:8" x14ac:dyDescent="0.25">
      <c r="A3624" s="113">
        <v>45331</v>
      </c>
      <c r="B3624" s="21" t="s">
        <v>11897</v>
      </c>
      <c r="C3624" s="13" t="s">
        <v>12038</v>
      </c>
      <c r="D3624" s="766"/>
      <c r="E3624" s="22">
        <v>850000</v>
      </c>
      <c r="F3624" s="19"/>
      <c r="G3624" s="14">
        <f t="shared" si="70"/>
        <v>850000</v>
      </c>
      <c r="H3624" s="13" t="s">
        <v>12452</v>
      </c>
    </row>
    <row r="3625" spans="1:8" x14ac:dyDescent="0.25">
      <c r="A3625" s="113">
        <v>45332</v>
      </c>
      <c r="B3625" s="21" t="s">
        <v>11897</v>
      </c>
      <c r="C3625" s="13" t="s">
        <v>12038</v>
      </c>
      <c r="D3625" s="766"/>
      <c r="E3625" s="22"/>
      <c r="F3625" s="19">
        <v>500000</v>
      </c>
      <c r="G3625" s="14">
        <f t="shared" si="70"/>
        <v>-500000</v>
      </c>
      <c r="H3625" s="13" t="s">
        <v>12036</v>
      </c>
    </row>
    <row r="3626" spans="1:8" x14ac:dyDescent="0.25">
      <c r="A3626" s="113">
        <v>45334</v>
      </c>
      <c r="B3626" s="21" t="s">
        <v>11897</v>
      </c>
      <c r="C3626" s="13" t="s">
        <v>8091</v>
      </c>
      <c r="D3626" s="766"/>
      <c r="E3626" s="22"/>
      <c r="F3626" s="19">
        <v>500000</v>
      </c>
      <c r="G3626" s="14">
        <f t="shared" si="70"/>
        <v>-500000</v>
      </c>
      <c r="H3626" s="13" t="s">
        <v>12473</v>
      </c>
    </row>
    <row r="3627" spans="1:8" x14ac:dyDescent="0.25">
      <c r="A3627" s="113">
        <v>45335</v>
      </c>
      <c r="B3627" s="21" t="s">
        <v>11897</v>
      </c>
      <c r="C3627" s="13" t="s">
        <v>7467</v>
      </c>
      <c r="D3627" s="766" t="s">
        <v>12503</v>
      </c>
      <c r="E3627" s="22">
        <v>688912</v>
      </c>
      <c r="F3627" s="19"/>
      <c r="G3627" s="14">
        <f t="shared" si="70"/>
        <v>688912</v>
      </c>
      <c r="H3627" s="13"/>
    </row>
    <row r="3628" spans="1:8" x14ac:dyDescent="0.25">
      <c r="A3628" s="113">
        <v>45335</v>
      </c>
      <c r="B3628" s="21" t="s">
        <v>12505</v>
      </c>
      <c r="C3628" s="13" t="s">
        <v>7467</v>
      </c>
      <c r="D3628" s="766" t="s">
        <v>12504</v>
      </c>
      <c r="E3628" s="22">
        <v>52109</v>
      </c>
      <c r="F3628" s="19"/>
      <c r="G3628" s="14">
        <f t="shared" si="70"/>
        <v>52109</v>
      </c>
      <c r="H3628" s="13"/>
    </row>
    <row r="3629" spans="1:8" x14ac:dyDescent="0.25">
      <c r="A3629" s="113">
        <v>45335</v>
      </c>
      <c r="B3629" s="21" t="s">
        <v>11897</v>
      </c>
      <c r="C3629" s="13" t="s">
        <v>7467</v>
      </c>
      <c r="D3629" s="766" t="s">
        <v>11262</v>
      </c>
      <c r="E3629" s="22">
        <v>90000</v>
      </c>
      <c r="F3629" s="19"/>
      <c r="G3629" s="14">
        <f t="shared" si="70"/>
        <v>90000</v>
      </c>
      <c r="H3629" s="13"/>
    </row>
    <row r="3630" spans="1:8" x14ac:dyDescent="0.25">
      <c r="A3630" s="113">
        <v>45336</v>
      </c>
      <c r="B3630" s="21" t="s">
        <v>11897</v>
      </c>
      <c r="C3630" s="13" t="s">
        <v>8394</v>
      </c>
      <c r="D3630" s="766"/>
      <c r="E3630" s="22"/>
      <c r="F3630" s="19">
        <v>1000000</v>
      </c>
      <c r="G3630" s="14">
        <f t="shared" si="70"/>
        <v>-1000000</v>
      </c>
      <c r="H3630" s="13" t="s">
        <v>12320</v>
      </c>
    </row>
    <row r="3631" spans="1:8" x14ac:dyDescent="0.25">
      <c r="A3631" s="113">
        <v>45336</v>
      </c>
      <c r="B3631" s="21" t="s">
        <v>12505</v>
      </c>
      <c r="C3631" s="13" t="s">
        <v>8394</v>
      </c>
      <c r="D3631" s="766" t="s">
        <v>12608</v>
      </c>
      <c r="E3631" s="22">
        <v>38932</v>
      </c>
      <c r="F3631" s="19"/>
      <c r="G3631" s="14">
        <f t="shared" si="70"/>
        <v>38932</v>
      </c>
      <c r="H3631" s="13"/>
    </row>
    <row r="3632" spans="1:8" x14ac:dyDescent="0.25">
      <c r="A3632" s="113">
        <v>45337</v>
      </c>
      <c r="B3632" s="21" t="s">
        <v>11897</v>
      </c>
      <c r="C3632" s="13" t="s">
        <v>8394</v>
      </c>
      <c r="D3632" s="766" t="s">
        <v>12609</v>
      </c>
      <c r="E3632" s="22">
        <v>23692</v>
      </c>
      <c r="F3632" s="19"/>
      <c r="G3632" s="14">
        <f t="shared" si="70"/>
        <v>23692</v>
      </c>
      <c r="H3632" s="13"/>
    </row>
    <row r="3633" spans="1:8" x14ac:dyDescent="0.25">
      <c r="A3633" s="113">
        <v>45337</v>
      </c>
      <c r="B3633" s="21" t="s">
        <v>11511</v>
      </c>
      <c r="C3633" s="13" t="s">
        <v>8394</v>
      </c>
      <c r="D3633" s="766" t="s">
        <v>12610</v>
      </c>
      <c r="E3633" s="22">
        <v>59502</v>
      </c>
      <c r="F3633" s="19"/>
      <c r="G3633" s="14">
        <f t="shared" si="70"/>
        <v>59502</v>
      </c>
      <c r="H3633" s="13"/>
    </row>
    <row r="3634" spans="1:8" x14ac:dyDescent="0.25">
      <c r="A3634" s="113">
        <v>45337</v>
      </c>
      <c r="B3634" s="21" t="s">
        <v>12207</v>
      </c>
      <c r="C3634" s="13" t="s">
        <v>8394</v>
      </c>
      <c r="D3634" s="766" t="s">
        <v>12611</v>
      </c>
      <c r="E3634" s="22">
        <v>136842</v>
      </c>
      <c r="F3634" s="19"/>
      <c r="G3634" s="14">
        <f t="shared" si="70"/>
        <v>136842</v>
      </c>
      <c r="H3634" s="13"/>
    </row>
    <row r="3635" spans="1:8" x14ac:dyDescent="0.25">
      <c r="A3635" s="113">
        <v>45337</v>
      </c>
      <c r="B3635" s="21" t="s">
        <v>12247</v>
      </c>
      <c r="C3635" s="13" t="s">
        <v>12390</v>
      </c>
      <c r="D3635" s="766" t="s">
        <v>12617</v>
      </c>
      <c r="E3635" s="22">
        <v>27500</v>
      </c>
      <c r="F3635" s="19"/>
      <c r="G3635" s="14">
        <f t="shared" si="70"/>
        <v>27500</v>
      </c>
      <c r="H3635" s="13"/>
    </row>
    <row r="3636" spans="1:8" x14ac:dyDescent="0.25">
      <c r="A3636" s="113">
        <v>45338</v>
      </c>
      <c r="B3636" s="21" t="s">
        <v>11897</v>
      </c>
      <c r="C3636" s="13" t="s">
        <v>7467</v>
      </c>
      <c r="D3636" s="766" t="s">
        <v>12614</v>
      </c>
      <c r="E3636" s="22">
        <v>549168</v>
      </c>
      <c r="F3636" s="19"/>
      <c r="G3636" s="14">
        <f t="shared" si="70"/>
        <v>549168</v>
      </c>
      <c r="H3636" s="13"/>
    </row>
    <row r="3637" spans="1:8" x14ac:dyDescent="0.25">
      <c r="A3637" s="113">
        <v>45338</v>
      </c>
      <c r="B3637" s="21" t="s">
        <v>11897</v>
      </c>
      <c r="C3637" s="13" t="s">
        <v>7467</v>
      </c>
      <c r="D3637" s="766" t="s">
        <v>12615</v>
      </c>
      <c r="E3637" s="22">
        <v>336414</v>
      </c>
      <c r="F3637" s="19"/>
      <c r="G3637" s="14">
        <f t="shared" si="70"/>
        <v>336414</v>
      </c>
      <c r="H3637" s="13"/>
    </row>
    <row r="3638" spans="1:8" x14ac:dyDescent="0.25">
      <c r="A3638" s="113">
        <v>45339</v>
      </c>
      <c r="B3638" s="21" t="s">
        <v>11897</v>
      </c>
      <c r="C3638" s="13" t="s">
        <v>8394</v>
      </c>
      <c r="D3638" s="766" t="s">
        <v>12612</v>
      </c>
      <c r="E3638" s="22">
        <v>23879</v>
      </c>
      <c r="F3638" s="19"/>
      <c r="G3638" s="14">
        <f t="shared" si="70"/>
        <v>23879</v>
      </c>
      <c r="H3638" s="13"/>
    </row>
    <row r="3639" spans="1:8" x14ac:dyDescent="0.25">
      <c r="A3639" s="113">
        <v>45339</v>
      </c>
      <c r="B3639" s="21" t="s">
        <v>11716</v>
      </c>
      <c r="C3639" s="13" t="s">
        <v>8394</v>
      </c>
      <c r="D3639" s="766" t="s">
        <v>12613</v>
      </c>
      <c r="E3639" s="22">
        <v>6768</v>
      </c>
      <c r="F3639" s="19"/>
      <c r="G3639" s="14">
        <f t="shared" si="70"/>
        <v>6768</v>
      </c>
      <c r="H3639" s="13"/>
    </row>
    <row r="3640" spans="1:8" x14ac:dyDescent="0.25">
      <c r="A3640" s="113">
        <v>45339</v>
      </c>
      <c r="B3640" s="21" t="s">
        <v>11897</v>
      </c>
      <c r="C3640" s="13" t="s">
        <v>7242</v>
      </c>
      <c r="D3640" s="766"/>
      <c r="E3640" s="22"/>
      <c r="F3640" s="19">
        <v>400000</v>
      </c>
      <c r="G3640" s="14">
        <f t="shared" si="70"/>
        <v>-400000</v>
      </c>
      <c r="H3640" s="13" t="s">
        <v>12320</v>
      </c>
    </row>
    <row r="3641" spans="1:8" x14ac:dyDescent="0.25">
      <c r="A3641" s="113">
        <v>45339</v>
      </c>
      <c r="B3641" s="21" t="s">
        <v>9832</v>
      </c>
      <c r="C3641" s="13" t="s">
        <v>12390</v>
      </c>
      <c r="D3641" s="766"/>
      <c r="E3641" s="22"/>
      <c r="F3641" s="19">
        <v>480000</v>
      </c>
      <c r="G3641" s="14">
        <f t="shared" si="70"/>
        <v>-480000</v>
      </c>
      <c r="H3641" s="13" t="s">
        <v>12548</v>
      </c>
    </row>
    <row r="3642" spans="1:8" x14ac:dyDescent="0.25">
      <c r="A3642" s="113">
        <v>45339</v>
      </c>
      <c r="B3642" s="21" t="s">
        <v>9832</v>
      </c>
      <c r="C3642" s="13" t="s">
        <v>12390</v>
      </c>
      <c r="D3642" s="766"/>
      <c r="E3642" s="22"/>
      <c r="F3642" s="19">
        <v>370000</v>
      </c>
      <c r="G3642" s="14">
        <f t="shared" si="70"/>
        <v>-370000</v>
      </c>
      <c r="H3642" s="13" t="s">
        <v>12548</v>
      </c>
    </row>
    <row r="3643" spans="1:8" x14ac:dyDescent="0.25">
      <c r="A3643" s="113">
        <v>45339</v>
      </c>
      <c r="B3643" s="21" t="s">
        <v>9832</v>
      </c>
      <c r="C3643" s="13" t="s">
        <v>12390</v>
      </c>
      <c r="D3643" s="766"/>
      <c r="E3643" s="22"/>
      <c r="F3643" s="19">
        <v>704800</v>
      </c>
      <c r="G3643" s="14">
        <f t="shared" si="70"/>
        <v>-704800</v>
      </c>
      <c r="H3643" s="13" t="s">
        <v>12549</v>
      </c>
    </row>
    <row r="3644" spans="1:8" x14ac:dyDescent="0.25">
      <c r="A3644" s="113">
        <v>45341</v>
      </c>
      <c r="B3644" s="736"/>
      <c r="C3644" s="13" t="s">
        <v>5187</v>
      </c>
      <c r="D3644" s="766"/>
      <c r="E3644" s="22"/>
      <c r="F3644" s="19">
        <v>300000</v>
      </c>
      <c r="G3644" s="14">
        <f t="shared" si="70"/>
        <v>-300000</v>
      </c>
      <c r="H3644" s="13" t="s">
        <v>10721</v>
      </c>
    </row>
    <row r="3645" spans="1:8" x14ac:dyDescent="0.25">
      <c r="A3645" s="113">
        <v>45342</v>
      </c>
      <c r="B3645" s="21" t="s">
        <v>9832</v>
      </c>
      <c r="C3645" s="13" t="s">
        <v>12390</v>
      </c>
      <c r="D3645" s="766" t="s">
        <v>12616</v>
      </c>
      <c r="E3645" s="22">
        <v>1554800</v>
      </c>
      <c r="F3645" s="19"/>
      <c r="G3645" s="14">
        <f t="shared" si="70"/>
        <v>1554800</v>
      </c>
      <c r="H3645" s="13"/>
    </row>
    <row r="3646" spans="1:8" x14ac:dyDescent="0.25">
      <c r="A3646" s="113">
        <v>45343</v>
      </c>
      <c r="B3646" s="21" t="s">
        <v>10909</v>
      </c>
      <c r="C3646" s="13" t="s">
        <v>7954</v>
      </c>
      <c r="D3646" s="766"/>
      <c r="E3646" s="22"/>
      <c r="F3646" s="19">
        <v>275000</v>
      </c>
      <c r="G3646" s="14">
        <f t="shared" si="70"/>
        <v>-275000</v>
      </c>
      <c r="H3646" s="13" t="s">
        <v>12036</v>
      </c>
    </row>
    <row r="3647" spans="1:8" x14ac:dyDescent="0.25">
      <c r="A3647" s="113">
        <v>45343</v>
      </c>
      <c r="B3647" s="21" t="s">
        <v>11897</v>
      </c>
      <c r="C3647" s="13" t="s">
        <v>7467</v>
      </c>
      <c r="D3647" s="766"/>
      <c r="E3647" s="22"/>
      <c r="F3647" s="19">
        <v>1000000</v>
      </c>
      <c r="G3647" s="14">
        <f t="shared" si="70"/>
        <v>-1000000</v>
      </c>
      <c r="H3647" s="13" t="s">
        <v>12570</v>
      </c>
    </row>
    <row r="3648" spans="1:8" ht="16.5" thickBot="1" x14ac:dyDescent="0.3">
      <c r="A3648" s="113">
        <v>45346</v>
      </c>
      <c r="B3648" s="21" t="s">
        <v>11897</v>
      </c>
      <c r="C3648" s="13" t="s">
        <v>8394</v>
      </c>
      <c r="D3648" s="766"/>
      <c r="E3648" s="22"/>
      <c r="F3648" s="110">
        <v>500000</v>
      </c>
      <c r="G3648" s="14">
        <f t="shared" si="70"/>
        <v>-500000</v>
      </c>
      <c r="H3648" s="13" t="s">
        <v>12320</v>
      </c>
    </row>
    <row r="3649" spans="1:8" x14ac:dyDescent="0.25">
      <c r="A3649" s="113">
        <v>45346</v>
      </c>
      <c r="B3649" s="21" t="s">
        <v>10379</v>
      </c>
      <c r="C3649" s="13" t="s">
        <v>180</v>
      </c>
      <c r="D3649" s="766"/>
      <c r="E3649" s="783"/>
      <c r="F3649" s="785">
        <v>13760</v>
      </c>
      <c r="G3649" s="784">
        <f t="shared" si="70"/>
        <v>-13760</v>
      </c>
      <c r="H3649" s="1143" t="s">
        <v>12590</v>
      </c>
    </row>
    <row r="3650" spans="1:8" x14ac:dyDescent="0.25">
      <c r="A3650" s="113">
        <v>45346</v>
      </c>
      <c r="B3650" s="21" t="s">
        <v>10909</v>
      </c>
      <c r="C3650" s="13" t="s">
        <v>180</v>
      </c>
      <c r="D3650" s="766"/>
      <c r="E3650" s="783"/>
      <c r="F3650" s="142">
        <v>164280</v>
      </c>
      <c r="G3650" s="784">
        <f t="shared" si="70"/>
        <v>-164280</v>
      </c>
      <c r="H3650" s="1144"/>
    </row>
    <row r="3651" spans="1:8" x14ac:dyDescent="0.25">
      <c r="A3651" s="113">
        <v>45346</v>
      </c>
      <c r="B3651" s="21" t="s">
        <v>11617</v>
      </c>
      <c r="C3651" s="13" t="s">
        <v>180</v>
      </c>
      <c r="D3651" s="766"/>
      <c r="E3651" s="783"/>
      <c r="F3651" s="142">
        <v>145230</v>
      </c>
      <c r="G3651" s="784">
        <f t="shared" si="70"/>
        <v>-145230</v>
      </c>
      <c r="H3651" s="1144"/>
    </row>
    <row r="3652" spans="1:8" ht="16.5" thickBot="1" x14ac:dyDescent="0.3">
      <c r="A3652" s="113">
        <v>45346</v>
      </c>
      <c r="B3652" s="21" t="s">
        <v>11897</v>
      </c>
      <c r="C3652" s="13" t="s">
        <v>180</v>
      </c>
      <c r="D3652" s="766"/>
      <c r="E3652" s="783"/>
      <c r="F3652" s="786">
        <v>176730</v>
      </c>
      <c r="G3652" s="784">
        <f t="shared" si="70"/>
        <v>-176730</v>
      </c>
      <c r="H3652" s="1145"/>
    </row>
    <row r="3653" spans="1:8" x14ac:dyDescent="0.25">
      <c r="A3653" s="113">
        <v>45341</v>
      </c>
      <c r="B3653" s="736"/>
      <c r="C3653" s="13" t="s">
        <v>166</v>
      </c>
      <c r="D3653" s="766"/>
      <c r="E3653" s="22"/>
      <c r="F3653" s="112">
        <v>653892</v>
      </c>
      <c r="G3653" s="14">
        <f t="shared" si="70"/>
        <v>-653892</v>
      </c>
      <c r="H3653" s="13" t="s">
        <v>12581</v>
      </c>
    </row>
    <row r="3654" spans="1:8" x14ac:dyDescent="0.25">
      <c r="A3654" s="113">
        <v>45348</v>
      </c>
      <c r="B3654" s="21" t="s">
        <v>10909</v>
      </c>
      <c r="C3654" s="13" t="s">
        <v>12499</v>
      </c>
      <c r="D3654" s="766" t="s">
        <v>9245</v>
      </c>
      <c r="E3654" s="22">
        <v>27608</v>
      </c>
      <c r="F3654" s="112"/>
      <c r="G3654" s="14">
        <f t="shared" si="70"/>
        <v>27608</v>
      </c>
      <c r="H3654" s="13"/>
    </row>
    <row r="3655" spans="1:8" x14ac:dyDescent="0.25">
      <c r="A3655" s="113">
        <v>45349</v>
      </c>
      <c r="B3655" s="21" t="s">
        <v>10909</v>
      </c>
      <c r="C3655" s="13" t="s">
        <v>12499</v>
      </c>
      <c r="D3655" s="766"/>
      <c r="E3655" s="22"/>
      <c r="F3655" s="19">
        <v>200000</v>
      </c>
      <c r="G3655" s="14">
        <f t="shared" si="70"/>
        <v>-200000</v>
      </c>
      <c r="H3655" s="13" t="s">
        <v>12603</v>
      </c>
    </row>
    <row r="3656" spans="1:8" x14ac:dyDescent="0.25">
      <c r="A3656" s="113">
        <v>45349</v>
      </c>
      <c r="B3656" s="21" t="s">
        <v>11897</v>
      </c>
      <c r="C3656" s="13" t="s">
        <v>7467</v>
      </c>
      <c r="D3656" s="766"/>
      <c r="E3656" s="22"/>
      <c r="F3656" s="19">
        <v>1000000</v>
      </c>
      <c r="G3656" s="14">
        <f t="shared" si="70"/>
        <v>-1000000</v>
      </c>
      <c r="H3656" s="13" t="s">
        <v>12619</v>
      </c>
    </row>
    <row r="3657" spans="1:8" x14ac:dyDescent="0.25">
      <c r="A3657" s="13"/>
      <c r="B3657" s="21"/>
      <c r="C3657" s="13"/>
      <c r="D3657" s="766"/>
      <c r="E3657" s="22"/>
      <c r="F3657" s="19"/>
      <c r="G3657" s="14"/>
      <c r="H3657" s="13"/>
    </row>
    <row r="3658" spans="1:8" x14ac:dyDescent="0.25">
      <c r="A3658" s="13"/>
      <c r="B3658" s="21"/>
      <c r="C3658" s="13"/>
      <c r="D3658" s="766"/>
      <c r="E3658" s="22"/>
      <c r="F3658" s="19"/>
      <c r="G3658" s="14"/>
      <c r="H3658" s="13"/>
    </row>
    <row r="3659" spans="1:8" x14ac:dyDescent="0.25">
      <c r="A3659" s="13"/>
      <c r="B3659" s="21"/>
      <c r="C3659" s="13"/>
      <c r="D3659" s="766"/>
      <c r="E3659" s="22"/>
      <c r="F3659" s="19"/>
      <c r="G3659" s="14"/>
      <c r="H3659" s="13"/>
    </row>
    <row r="3660" spans="1:8" x14ac:dyDescent="0.25">
      <c r="A3660" s="13"/>
      <c r="B3660" s="21"/>
      <c r="C3660" s="13"/>
      <c r="D3660" s="766"/>
      <c r="E3660" s="22"/>
      <c r="F3660" s="19"/>
      <c r="G3660" s="14"/>
      <c r="H3660" s="13"/>
    </row>
    <row r="3661" spans="1:8" x14ac:dyDescent="0.25">
      <c r="A3661" s="13"/>
      <c r="B3661" s="21"/>
      <c r="C3661" s="13"/>
      <c r="D3661" s="766"/>
      <c r="E3661" s="22"/>
      <c r="F3661" s="19"/>
      <c r="G3661" s="14"/>
      <c r="H3661" s="13"/>
    </row>
    <row r="3662" spans="1:8" x14ac:dyDescent="0.25">
      <c r="A3662" s="13"/>
      <c r="B3662" s="21"/>
      <c r="C3662" s="13"/>
      <c r="D3662" s="766"/>
      <c r="E3662" s="22"/>
      <c r="F3662" s="19"/>
      <c r="G3662" s="14"/>
      <c r="H3662" s="13"/>
    </row>
    <row r="3663" spans="1:8" x14ac:dyDescent="0.25">
      <c r="A3663" s="13"/>
      <c r="B3663" s="21"/>
      <c r="C3663" s="13"/>
      <c r="D3663" s="766"/>
      <c r="E3663" s="22"/>
      <c r="F3663" s="19"/>
      <c r="G3663" s="14"/>
      <c r="H3663" s="13"/>
    </row>
    <row r="3664" spans="1:8" x14ac:dyDescent="0.25">
      <c r="A3664" s="13"/>
      <c r="B3664" s="21"/>
      <c r="C3664" s="13"/>
      <c r="D3664" s="766"/>
      <c r="E3664" s="22"/>
      <c r="F3664" s="19"/>
      <c r="G3664" s="14"/>
      <c r="H3664" s="13"/>
    </row>
    <row r="3665" spans="1:8" x14ac:dyDescent="0.25">
      <c r="A3665" s="13"/>
      <c r="B3665" s="21"/>
      <c r="C3665" s="13"/>
      <c r="D3665" s="766"/>
      <c r="E3665" s="22"/>
      <c r="F3665" s="19"/>
      <c r="G3665" s="14"/>
      <c r="H3665" s="13"/>
    </row>
    <row r="3666" spans="1:8" x14ac:dyDescent="0.25">
      <c r="A3666" s="13"/>
      <c r="B3666" s="21"/>
      <c r="C3666" s="13"/>
      <c r="D3666" s="766"/>
      <c r="E3666" s="22"/>
      <c r="F3666" s="19"/>
      <c r="G3666" s="14"/>
      <c r="H3666" s="13"/>
    </row>
    <row r="3667" spans="1:8" x14ac:dyDescent="0.25">
      <c r="A3667" s="13"/>
      <c r="B3667" s="21"/>
      <c r="C3667" s="13"/>
      <c r="D3667" s="766"/>
      <c r="E3667" s="22"/>
      <c r="F3667" s="19"/>
      <c r="G3667" s="14"/>
      <c r="H3667" s="13"/>
    </row>
    <row r="3668" spans="1:8" x14ac:dyDescent="0.25">
      <c r="A3668" s="13"/>
      <c r="B3668" s="21"/>
      <c r="C3668" s="13"/>
      <c r="D3668" s="766"/>
      <c r="E3668" s="22"/>
      <c r="F3668" s="19"/>
      <c r="G3668" s="14"/>
      <c r="H3668" s="13"/>
    </row>
    <row r="3669" spans="1:8" x14ac:dyDescent="0.25">
      <c r="A3669" s="13"/>
      <c r="B3669" s="21"/>
      <c r="C3669" s="13"/>
      <c r="D3669" s="766"/>
      <c r="E3669" s="22"/>
      <c r="F3669" s="19"/>
      <c r="G3669" s="14"/>
      <c r="H3669" s="13"/>
    </row>
    <row r="3670" spans="1:8" x14ac:dyDescent="0.25">
      <c r="A3670" s="13"/>
      <c r="B3670" s="21"/>
      <c r="C3670" s="13"/>
      <c r="D3670" s="766"/>
      <c r="E3670" s="22"/>
      <c r="F3670" s="19"/>
      <c r="G3670" s="14"/>
      <c r="H3670" s="13"/>
    </row>
    <row r="3671" spans="1:8" x14ac:dyDescent="0.25">
      <c r="A3671" s="13"/>
      <c r="B3671" s="21"/>
      <c r="C3671" s="13"/>
      <c r="D3671" s="766"/>
      <c r="E3671" s="22"/>
      <c r="F3671" s="19"/>
      <c r="G3671" s="14"/>
      <c r="H3671" s="13"/>
    </row>
    <row r="3672" spans="1:8" x14ac:dyDescent="0.25">
      <c r="A3672" s="13"/>
      <c r="B3672" s="21"/>
      <c r="C3672" s="13"/>
      <c r="D3672" s="766"/>
      <c r="E3672" s="22"/>
      <c r="F3672" s="19"/>
      <c r="G3672" s="14"/>
      <c r="H3672" s="13"/>
    </row>
    <row r="3673" spans="1:8" x14ac:dyDescent="0.25">
      <c r="A3673" s="13"/>
      <c r="B3673" s="21"/>
      <c r="C3673" s="13"/>
      <c r="D3673" s="766"/>
      <c r="E3673" s="22"/>
      <c r="F3673" s="19"/>
      <c r="G3673" s="14"/>
      <c r="H3673" s="13"/>
    </row>
    <row r="3674" spans="1:8" x14ac:dyDescent="0.25">
      <c r="A3674" s="13"/>
      <c r="B3674" s="21"/>
      <c r="C3674" s="13"/>
      <c r="D3674" s="766"/>
      <c r="E3674" s="22"/>
      <c r="F3674" s="19"/>
      <c r="G3674" s="14"/>
      <c r="H3674" s="13"/>
    </row>
    <row r="3675" spans="1:8" x14ac:dyDescent="0.25">
      <c r="A3675" s="13"/>
      <c r="B3675" s="21"/>
      <c r="C3675" s="13"/>
      <c r="D3675" s="766"/>
      <c r="E3675" s="22"/>
      <c r="F3675" s="19"/>
      <c r="G3675" s="14"/>
      <c r="H3675" s="13"/>
    </row>
    <row r="3676" spans="1:8" x14ac:dyDescent="0.25">
      <c r="A3676" s="13"/>
      <c r="B3676" s="21"/>
      <c r="C3676" s="13"/>
      <c r="D3676" s="766"/>
      <c r="E3676" s="22"/>
      <c r="F3676" s="19"/>
      <c r="G3676" s="14"/>
      <c r="H3676" s="13"/>
    </row>
    <row r="3677" spans="1:8" x14ac:dyDescent="0.25">
      <c r="A3677" s="13"/>
      <c r="B3677" s="21"/>
      <c r="C3677" s="13"/>
      <c r="D3677" s="766"/>
      <c r="E3677" s="22"/>
      <c r="F3677" s="19"/>
      <c r="G3677" s="14"/>
      <c r="H3677" s="13"/>
    </row>
    <row r="3678" spans="1:8" x14ac:dyDescent="0.25">
      <c r="A3678" s="13"/>
      <c r="B3678" s="21"/>
      <c r="C3678" s="13"/>
      <c r="D3678" s="766"/>
      <c r="E3678" s="22"/>
      <c r="F3678" s="19"/>
      <c r="G3678" s="14"/>
      <c r="H3678" s="13"/>
    </row>
    <row r="3679" spans="1:8" x14ac:dyDescent="0.25">
      <c r="A3679" s="13"/>
      <c r="B3679" s="21"/>
      <c r="C3679" s="13"/>
      <c r="D3679" s="766"/>
      <c r="E3679" s="22"/>
      <c r="F3679" s="19"/>
      <c r="G3679" s="14"/>
      <c r="H3679" s="13"/>
    </row>
    <row r="3680" spans="1:8" x14ac:dyDescent="0.25">
      <c r="A3680" s="13"/>
      <c r="B3680" s="21"/>
      <c r="C3680" s="13"/>
      <c r="D3680" s="766"/>
      <c r="E3680" s="22"/>
      <c r="F3680" s="19"/>
      <c r="G3680" s="14"/>
      <c r="H3680" s="13"/>
    </row>
    <row r="3681" spans="1:8" x14ac:dyDescent="0.25">
      <c r="A3681" s="13"/>
      <c r="B3681" s="21"/>
      <c r="C3681" s="13"/>
      <c r="D3681" s="766"/>
      <c r="E3681" s="22"/>
      <c r="F3681" s="19"/>
      <c r="G3681" s="14"/>
      <c r="H3681" s="13"/>
    </row>
    <row r="3682" spans="1:8" x14ac:dyDescent="0.25">
      <c r="A3682" s="13"/>
      <c r="B3682" s="21"/>
      <c r="C3682" s="13"/>
      <c r="D3682" s="766"/>
      <c r="E3682" s="22"/>
      <c r="F3682" s="19"/>
      <c r="G3682" s="14"/>
      <c r="H3682" s="13"/>
    </row>
    <row r="3683" spans="1:8" x14ac:dyDescent="0.25">
      <c r="A3683" s="13"/>
      <c r="B3683" s="21"/>
      <c r="C3683" s="13"/>
      <c r="D3683" s="766"/>
      <c r="E3683" s="22"/>
      <c r="F3683" s="19"/>
      <c r="G3683" s="14"/>
      <c r="H3683" s="13"/>
    </row>
    <row r="3684" spans="1:8" x14ac:dyDescent="0.25">
      <c r="A3684" s="13"/>
      <c r="B3684" s="21"/>
      <c r="C3684" s="13"/>
      <c r="D3684" s="766"/>
      <c r="E3684" s="22"/>
      <c r="F3684" s="19"/>
      <c r="G3684" s="14"/>
      <c r="H3684" s="13"/>
    </row>
    <row r="3685" spans="1:8" x14ac:dyDescent="0.25">
      <c r="A3685" s="13"/>
      <c r="B3685" s="21"/>
      <c r="C3685" s="13"/>
      <c r="D3685" s="766"/>
      <c r="E3685" s="22"/>
      <c r="F3685" s="19"/>
      <c r="G3685" s="14"/>
      <c r="H3685" s="13"/>
    </row>
    <row r="3686" spans="1:8" x14ac:dyDescent="0.25">
      <c r="A3686" s="13"/>
      <c r="B3686" s="21"/>
      <c r="C3686" s="13"/>
      <c r="D3686" s="766"/>
      <c r="E3686" s="22"/>
      <c r="F3686" s="19"/>
      <c r="G3686" s="14"/>
      <c r="H3686" s="13"/>
    </row>
    <row r="3687" spans="1:8" x14ac:dyDescent="0.25">
      <c r="A3687" s="13"/>
      <c r="B3687" s="21"/>
      <c r="C3687" s="13"/>
      <c r="D3687" s="766"/>
      <c r="E3687" s="22"/>
      <c r="F3687" s="19"/>
      <c r="G3687" s="14"/>
      <c r="H3687" s="13"/>
    </row>
    <row r="3688" spans="1:8" x14ac:dyDescent="0.25">
      <c r="A3688" s="13"/>
      <c r="B3688" s="21"/>
      <c r="C3688" s="13"/>
      <c r="D3688" s="766"/>
      <c r="E3688" s="22"/>
      <c r="F3688" s="19"/>
      <c r="G3688" s="14"/>
      <c r="H3688" s="13"/>
    </row>
    <row r="3689" spans="1:8" x14ac:dyDescent="0.25">
      <c r="A3689" s="13"/>
      <c r="B3689" s="21"/>
      <c r="C3689" s="13"/>
      <c r="D3689" s="766"/>
      <c r="E3689" s="22"/>
      <c r="F3689" s="19"/>
      <c r="G3689" s="14"/>
      <c r="H3689" s="13"/>
    </row>
    <row r="3690" spans="1:8" x14ac:dyDescent="0.25">
      <c r="A3690" s="13"/>
      <c r="B3690" s="21"/>
      <c r="C3690" s="13"/>
      <c r="D3690" s="766"/>
      <c r="E3690" s="22"/>
      <c r="F3690" s="19"/>
      <c r="G3690" s="14"/>
      <c r="H3690" s="13"/>
    </row>
    <row r="3691" spans="1:8" x14ac:dyDescent="0.25">
      <c r="A3691" s="13"/>
      <c r="B3691" s="21"/>
      <c r="C3691" s="13"/>
      <c r="D3691" s="766"/>
      <c r="E3691" s="22"/>
      <c r="F3691" s="19"/>
      <c r="G3691" s="14"/>
      <c r="H3691" s="13"/>
    </row>
    <row r="3692" spans="1:8" x14ac:dyDescent="0.25">
      <c r="A3692" s="13"/>
      <c r="B3692" s="21"/>
      <c r="C3692" s="13"/>
      <c r="D3692" s="766"/>
      <c r="E3692" s="22"/>
      <c r="F3692" s="19"/>
      <c r="G3692" s="14"/>
      <c r="H3692" s="13"/>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sheetData>
  <autoFilter ref="A1:XFC3655" xr:uid="{00000000-0009-0000-0000-000003000000}"/>
  <sortState xmlns:xlrd2="http://schemas.microsoft.com/office/spreadsheetml/2017/richdata2" ref="A2333:H2418">
    <sortCondition ref="A2333:A2418"/>
  </sortState>
  <mergeCells count="119">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52:H53"/>
    <mergeCell ref="H441:H444"/>
    <mergeCell ref="H559:H560"/>
    <mergeCell ref="H541:H542"/>
    <mergeCell ref="H459:H461"/>
    <mergeCell ref="H64:H66"/>
    <mergeCell ref="H750:H755"/>
    <mergeCell ref="H767:H768"/>
    <mergeCell ref="H1886:H1889"/>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2650:H2651"/>
    <mergeCell ref="H2663:H2664"/>
    <mergeCell ref="D3156:D3157"/>
    <mergeCell ref="D3153:D3154"/>
    <mergeCell ref="D3290:D3291"/>
    <mergeCell ref="H3202:H3205"/>
    <mergeCell ref="H3218:H3221"/>
    <mergeCell ref="H3191:H3196"/>
    <mergeCell ref="H3111:H3113"/>
    <mergeCell ref="D3044:D3045"/>
    <mergeCell ref="H3044:H3045"/>
    <mergeCell ref="H3273:H3279"/>
    <mergeCell ref="H3079:H3083"/>
    <mergeCell ref="H3046:H3050"/>
    <mergeCell ref="H3085:H3087"/>
    <mergeCell ref="H3065:H3070"/>
    <mergeCell ref="H3197:H3199"/>
    <mergeCell ref="H3182:H3184"/>
    <mergeCell ref="H2882:H2884"/>
    <mergeCell ref="H2780:H2781"/>
    <mergeCell ref="H2909:H2911"/>
    <mergeCell ref="H2825:H2832"/>
    <mergeCell ref="H2701:H2705"/>
    <mergeCell ref="H2684:H2686"/>
    <mergeCell ref="H2735:H2737"/>
    <mergeCell ref="H2778:H2779"/>
    <mergeCell ref="H2741:H2744"/>
    <mergeCell ref="H2746:H2749"/>
    <mergeCell ref="H3527:H3537"/>
    <mergeCell ref="H3510:H3511"/>
    <mergeCell ref="H3517:H3519"/>
    <mergeCell ref="H2894:H2897"/>
    <mergeCell ref="H2914:H2921"/>
    <mergeCell ref="H3029:H3031"/>
    <mergeCell ref="H2961:H2965"/>
    <mergeCell ref="H2768:H2769"/>
    <mergeCell ref="H2761:H2762"/>
    <mergeCell ref="H2875:H2879"/>
    <mergeCell ref="H2753:H2757"/>
    <mergeCell ref="H3649:H3652"/>
    <mergeCell ref="H3543:H3550"/>
    <mergeCell ref="H3392:H3393"/>
    <mergeCell ref="H3483:H3493"/>
    <mergeCell ref="H3327:H3328"/>
    <mergeCell ref="H2939:H2943"/>
    <mergeCell ref="H2931:H2933"/>
    <mergeCell ref="H3171:H3179"/>
    <mergeCell ref="H3033:H3038"/>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3B705-DAD0-4B18-96D3-9610DB2D7E99}">
  <sheetPr>
    <tabColor theme="0"/>
  </sheetPr>
  <dimension ref="A1"/>
  <sheetViews>
    <sheetView workbookViewId="0"/>
  </sheetViews>
  <sheetFormatPr defaultRowHeight="1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122"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43" t="s">
        <v>11587</v>
      </c>
      <c r="B2" s="1243"/>
      <c r="C2" s="1243"/>
      <c r="D2" s="1243"/>
      <c r="E2" s="1243"/>
      <c r="F2" s="1243"/>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12304</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6" sqref="A6"/>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16" t="s">
        <v>0</v>
      </c>
      <c r="B3" s="1117" t="s">
        <v>47</v>
      </c>
      <c r="C3" s="924" t="s">
        <v>158</v>
      </c>
      <c r="D3" s="924" t="s">
        <v>5</v>
      </c>
    </row>
    <row r="4" spans="1:5" ht="15.75" thickBot="1" x14ac:dyDescent="0.3">
      <c r="B4"/>
      <c r="C4"/>
      <c r="D4"/>
    </row>
    <row r="5" spans="1:5" ht="21.75" thickBot="1" x14ac:dyDescent="0.4">
      <c r="A5" s="1118" t="s">
        <v>10193</v>
      </c>
      <c r="B5" s="1119" t="s">
        <v>1695</v>
      </c>
      <c r="C5" s="1120" t="s">
        <v>1802</v>
      </c>
      <c r="D5" s="1121" t="s">
        <v>46</v>
      </c>
      <c r="E5" s="1014" t="s">
        <v>10860</v>
      </c>
    </row>
    <row r="6" spans="1:5" ht="23.25" x14ac:dyDescent="0.35">
      <c r="A6" s="997" t="s">
        <v>7467</v>
      </c>
      <c r="B6" s="3">
        <v>29022344</v>
      </c>
      <c r="C6" s="3">
        <v>24325862</v>
      </c>
      <c r="D6" s="1122">
        <v>4696482</v>
      </c>
    </row>
    <row r="7" spans="1:5" ht="23.25" x14ac:dyDescent="0.35">
      <c r="A7" s="997" t="s">
        <v>8394</v>
      </c>
      <c r="B7" s="3">
        <v>29276926</v>
      </c>
      <c r="C7" s="3">
        <v>28025797</v>
      </c>
      <c r="D7" s="1122">
        <v>1251129</v>
      </c>
    </row>
    <row r="8" spans="1:5" ht="23.25" x14ac:dyDescent="0.35">
      <c r="A8" s="997" t="s">
        <v>4410</v>
      </c>
      <c r="B8" s="1045">
        <v>3200000</v>
      </c>
      <c r="C8" s="1045">
        <v>2000000</v>
      </c>
      <c r="D8" s="1123">
        <v>1200000</v>
      </c>
    </row>
    <row r="9" spans="1:5" ht="23.25" x14ac:dyDescent="0.35">
      <c r="A9" s="997" t="s">
        <v>10484</v>
      </c>
      <c r="B9" s="3">
        <v>3224000</v>
      </c>
      <c r="C9" s="3">
        <v>2200000</v>
      </c>
      <c r="D9" s="1123">
        <v>1024000</v>
      </c>
    </row>
    <row r="10" spans="1:5" ht="23.25" x14ac:dyDescent="0.35">
      <c r="A10" s="997" t="s">
        <v>5187</v>
      </c>
      <c r="B10" s="3">
        <v>5984801.5</v>
      </c>
      <c r="C10" s="3">
        <v>5182962</v>
      </c>
      <c r="D10" s="1123">
        <v>801839.5</v>
      </c>
    </row>
    <row r="11" spans="1:5" ht="23.25" x14ac:dyDescent="0.35">
      <c r="A11" s="997" t="s">
        <v>7954</v>
      </c>
      <c r="B11" s="3">
        <v>4770000</v>
      </c>
      <c r="C11" s="3">
        <v>4170000</v>
      </c>
      <c r="D11" s="1123">
        <v>600000</v>
      </c>
    </row>
    <row r="12" spans="1:5" ht="23.25" x14ac:dyDescent="0.35">
      <c r="A12" s="997" t="s">
        <v>180</v>
      </c>
      <c r="B12" s="1045">
        <v>27287067</v>
      </c>
      <c r="C12" s="1045">
        <v>26719911</v>
      </c>
      <c r="D12" s="1123">
        <v>567156</v>
      </c>
    </row>
    <row r="13" spans="1:5" ht="23.25" x14ac:dyDescent="0.35">
      <c r="A13" s="997" t="s">
        <v>4725</v>
      </c>
      <c r="B13" s="3">
        <v>1680000</v>
      </c>
      <c r="C13" s="3">
        <v>1150000</v>
      </c>
      <c r="D13" s="1123">
        <v>530000</v>
      </c>
    </row>
    <row r="14" spans="1:5" s="4" customFormat="1" ht="23.25" x14ac:dyDescent="0.35">
      <c r="A14" s="997" t="s">
        <v>6847</v>
      </c>
      <c r="B14" s="3">
        <v>903164</v>
      </c>
      <c r="C14" s="3">
        <v>500000</v>
      </c>
      <c r="D14" s="1123">
        <v>403164</v>
      </c>
    </row>
    <row r="15" spans="1:5" ht="23.25" x14ac:dyDescent="0.35">
      <c r="A15" s="997" t="s">
        <v>12038</v>
      </c>
      <c r="B15" s="3">
        <v>1894000</v>
      </c>
      <c r="C15" s="3">
        <v>1500000</v>
      </c>
      <c r="D15" s="1123">
        <v>394000</v>
      </c>
    </row>
    <row r="16" spans="1:5" s="4" customFormat="1" ht="23.25" x14ac:dyDescent="0.35">
      <c r="A16" s="997" t="s">
        <v>5681</v>
      </c>
      <c r="B16" s="1045">
        <v>5519832</v>
      </c>
      <c r="C16" s="1045">
        <v>5161680</v>
      </c>
      <c r="D16" s="1123">
        <v>358152</v>
      </c>
    </row>
    <row r="17" spans="1:5" ht="23.25" x14ac:dyDescent="0.35">
      <c r="A17" s="997" t="s">
        <v>12499</v>
      </c>
      <c r="B17" s="3">
        <v>3421062</v>
      </c>
      <c r="C17" s="3">
        <v>3220000</v>
      </c>
      <c r="D17" s="1123">
        <v>201062</v>
      </c>
    </row>
    <row r="18" spans="1:5" ht="23.25" x14ac:dyDescent="0.35">
      <c r="A18" s="997" t="s">
        <v>164</v>
      </c>
      <c r="B18" s="1045">
        <v>5724474</v>
      </c>
      <c r="C18" s="1045">
        <v>5530271</v>
      </c>
      <c r="D18" s="1123">
        <v>194203</v>
      </c>
      <c r="E18" s="4"/>
    </row>
    <row r="19" spans="1:5" ht="23.25" x14ac:dyDescent="0.35">
      <c r="A19" s="997" t="s">
        <v>11324</v>
      </c>
      <c r="B19" s="3">
        <v>4226000</v>
      </c>
      <c r="C19" s="3">
        <v>4080000</v>
      </c>
      <c r="D19" s="1122">
        <v>146000</v>
      </c>
    </row>
    <row r="20" spans="1:5" ht="23.25" x14ac:dyDescent="0.35">
      <c r="A20" s="997" t="s">
        <v>2196</v>
      </c>
      <c r="B20" s="1045">
        <v>910728</v>
      </c>
      <c r="C20" s="1045">
        <v>769328</v>
      </c>
      <c r="D20" s="1123">
        <v>141400</v>
      </c>
    </row>
    <row r="21" spans="1:5" ht="23.25" x14ac:dyDescent="0.35">
      <c r="A21" s="997" t="s">
        <v>168</v>
      </c>
      <c r="B21" s="1045">
        <v>17586460</v>
      </c>
      <c r="C21" s="1045">
        <v>17503188</v>
      </c>
      <c r="D21" s="1122">
        <v>83272</v>
      </c>
    </row>
    <row r="22" spans="1:5" s="4" customFormat="1" ht="23.25" x14ac:dyDescent="0.35">
      <c r="A22" s="997" t="s">
        <v>169</v>
      </c>
      <c r="B22" s="1045">
        <v>7440327</v>
      </c>
      <c r="C22" s="1045">
        <v>7368204</v>
      </c>
      <c r="D22" s="1123">
        <v>72123</v>
      </c>
    </row>
    <row r="23" spans="1:5" ht="23.25" x14ac:dyDescent="0.35">
      <c r="A23" s="997" t="s">
        <v>1803</v>
      </c>
      <c r="B23" s="1045">
        <v>15297184</v>
      </c>
      <c r="C23" s="1045">
        <v>15268691</v>
      </c>
      <c r="D23" s="1122">
        <v>28493</v>
      </c>
    </row>
    <row r="24" spans="1:5" s="4" customFormat="1" ht="23.25" x14ac:dyDescent="0.35">
      <c r="A24" s="997" t="s">
        <v>2386</v>
      </c>
      <c r="B24" s="1045">
        <v>18551</v>
      </c>
      <c r="C24" s="1045"/>
      <c r="D24" s="1123">
        <v>18551</v>
      </c>
    </row>
    <row r="25" spans="1:5" ht="23.25" x14ac:dyDescent="0.35">
      <c r="A25" s="997" t="s">
        <v>11329</v>
      </c>
      <c r="B25" s="3">
        <v>1061510</v>
      </c>
      <c r="C25" s="3">
        <v>1061510</v>
      </c>
      <c r="D25" s="1122">
        <v>0</v>
      </c>
    </row>
    <row r="26" spans="1:5" s="4" customFormat="1" ht="23.25" x14ac:dyDescent="0.35">
      <c r="A26" s="997" t="s">
        <v>162</v>
      </c>
      <c r="B26" s="1045">
        <v>1123152</v>
      </c>
      <c r="C26" s="1045">
        <v>1123152</v>
      </c>
      <c r="D26" s="1123">
        <v>0</v>
      </c>
    </row>
    <row r="27" spans="1:5" ht="23.25" x14ac:dyDescent="0.35">
      <c r="A27" s="997" t="s">
        <v>12284</v>
      </c>
      <c r="B27" s="3">
        <v>1600298</v>
      </c>
      <c r="C27" s="3">
        <v>1600298</v>
      </c>
      <c r="D27" s="1123">
        <v>0</v>
      </c>
    </row>
    <row r="28" spans="1:5" ht="23.25" x14ac:dyDescent="0.35">
      <c r="A28" s="997" t="s">
        <v>161</v>
      </c>
      <c r="B28" s="1045">
        <v>5122182</v>
      </c>
      <c r="C28" s="1045">
        <v>5122182</v>
      </c>
      <c r="D28" s="1123">
        <v>0</v>
      </c>
    </row>
    <row r="29" spans="1:5" s="4" customFormat="1" ht="23.25" x14ac:dyDescent="0.35">
      <c r="A29" s="997" t="s">
        <v>6767</v>
      </c>
      <c r="B29" s="1045">
        <v>137550</v>
      </c>
      <c r="C29" s="1045">
        <v>137550</v>
      </c>
      <c r="D29" s="1123">
        <v>0</v>
      </c>
    </row>
    <row r="30" spans="1:5" ht="23.25" x14ac:dyDescent="0.35">
      <c r="A30" s="997" t="s">
        <v>8900</v>
      </c>
      <c r="B30" s="3">
        <v>612552</v>
      </c>
      <c r="C30" s="3">
        <v>612552</v>
      </c>
      <c r="D30" s="1123">
        <v>0</v>
      </c>
    </row>
    <row r="31" spans="1:5" s="4" customFormat="1" ht="23.25" x14ac:dyDescent="0.35">
      <c r="A31" s="997" t="s">
        <v>3011</v>
      </c>
      <c r="B31" s="1045">
        <v>3121578</v>
      </c>
      <c r="C31" s="1045">
        <v>3121578</v>
      </c>
      <c r="D31" s="1123">
        <v>0</v>
      </c>
    </row>
    <row r="32" spans="1:5" ht="23.25" x14ac:dyDescent="0.35">
      <c r="A32" s="997" t="s">
        <v>9080</v>
      </c>
      <c r="B32" s="3">
        <v>885000</v>
      </c>
      <c r="C32" s="3">
        <v>885000</v>
      </c>
      <c r="D32" s="1122">
        <v>0</v>
      </c>
    </row>
    <row r="33" spans="1:4" s="4" customFormat="1" ht="23.25" x14ac:dyDescent="0.35">
      <c r="A33" s="997" t="s">
        <v>8708</v>
      </c>
      <c r="B33" s="3">
        <v>300000</v>
      </c>
      <c r="C33" s="3">
        <v>300000</v>
      </c>
      <c r="D33" s="1122">
        <v>0</v>
      </c>
    </row>
    <row r="34" spans="1:4" ht="23.25" x14ac:dyDescent="0.35">
      <c r="A34" s="997" t="s">
        <v>8091</v>
      </c>
      <c r="B34" s="3">
        <v>11250000</v>
      </c>
      <c r="C34" s="3">
        <v>11250000</v>
      </c>
      <c r="D34" s="1123">
        <v>0</v>
      </c>
    </row>
    <row r="35" spans="1:4" ht="23.25" x14ac:dyDescent="0.35">
      <c r="A35" s="997" t="s">
        <v>75</v>
      </c>
      <c r="B35" s="1045"/>
      <c r="C35" s="1045"/>
      <c r="D35" s="1123">
        <v>0</v>
      </c>
    </row>
    <row r="36" spans="1:4" s="4" customFormat="1" ht="23.25" x14ac:dyDescent="0.35">
      <c r="A36" s="997" t="s">
        <v>1815</v>
      </c>
      <c r="B36" s="1045">
        <v>11639548</v>
      </c>
      <c r="C36" s="1045">
        <v>11639548</v>
      </c>
      <c r="D36" s="1123">
        <v>0</v>
      </c>
    </row>
    <row r="37" spans="1:4" ht="23.25" x14ac:dyDescent="0.35">
      <c r="A37" s="997" t="s">
        <v>8456</v>
      </c>
      <c r="B37" s="3">
        <v>1063000</v>
      </c>
      <c r="C37" s="3">
        <v>1063000</v>
      </c>
      <c r="D37" s="1122">
        <v>0</v>
      </c>
    </row>
    <row r="38" spans="1:4" ht="23.25" x14ac:dyDescent="0.35">
      <c r="A38" s="997" t="s">
        <v>438</v>
      </c>
      <c r="B38" s="1045">
        <v>2798262</v>
      </c>
      <c r="C38" s="1045">
        <v>2798262</v>
      </c>
      <c r="D38" s="1123">
        <v>0</v>
      </c>
    </row>
    <row r="39" spans="1:4" ht="23.25" x14ac:dyDescent="0.35">
      <c r="A39" s="997" t="s">
        <v>166</v>
      </c>
      <c r="B39" s="1045">
        <v>20995484</v>
      </c>
      <c r="C39" s="1045">
        <v>21008626</v>
      </c>
      <c r="D39" s="1122">
        <v>-13142</v>
      </c>
    </row>
    <row r="40" spans="1:4" s="4" customFormat="1" ht="24" thickBot="1" x14ac:dyDescent="0.4">
      <c r="A40" s="997" t="s">
        <v>7242</v>
      </c>
      <c r="B40" s="3">
        <v>11677287</v>
      </c>
      <c r="C40" s="3">
        <v>13133587</v>
      </c>
      <c r="D40" s="1123">
        <v>-1456300</v>
      </c>
    </row>
    <row r="41" spans="1:4" ht="19.5" thickBot="1" x14ac:dyDescent="0.35">
      <c r="A41" s="1124" t="s">
        <v>45</v>
      </c>
      <c r="B41" s="1125">
        <v>240774323.5</v>
      </c>
      <c r="C41" s="1126">
        <v>229532739</v>
      </c>
      <c r="D41" s="1127">
        <v>11241584.5</v>
      </c>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ht="15.75" thickBot="1" x14ac:dyDescent="0.3">
      <c r="B65"/>
      <c r="C65"/>
      <c r="D65"/>
    </row>
    <row r="66" spans="1:11" ht="15.75" thickBot="1" x14ac:dyDescent="0.3">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83272</v>
      </c>
    </row>
    <row r="71" spans="1:11" ht="18.75" x14ac:dyDescent="0.3">
      <c r="B71"/>
      <c r="C71"/>
      <c r="D71"/>
      <c r="F71" s="4" t="s">
        <v>11953</v>
      </c>
      <c r="G71" s="245">
        <f ca="1">SUMIF($A:$B,F71,B:B)</f>
        <v>1600298</v>
      </c>
      <c r="H71" s="245">
        <f ca="1">SUMIF($A:$C,F71,C:C)</f>
        <v>1600298</v>
      </c>
      <c r="I71" s="245">
        <f ca="1">SUMIF(A:D,F71,D:D)</f>
        <v>0</v>
      </c>
    </row>
    <row r="72" spans="1:11" ht="18.75" x14ac:dyDescent="0.3">
      <c r="B72"/>
      <c r="C72"/>
      <c r="D72"/>
      <c r="F72" s="4" t="s">
        <v>11954</v>
      </c>
      <c r="G72" s="245">
        <f ca="1">SUMIF($A:$B,F72,B:B)</f>
        <v>0</v>
      </c>
      <c r="H72" s="245">
        <f ca="1">SUMIF($A:$C,F72,C:C)</f>
        <v>0</v>
      </c>
      <c r="I72" s="245">
        <f ca="1">SUMIF(A:D,F72,D:D)</f>
        <v>0</v>
      </c>
    </row>
    <row r="73" spans="1:11" ht="18.75" x14ac:dyDescent="0.3">
      <c r="B73"/>
      <c r="C73"/>
      <c r="D73"/>
      <c r="F73" s="4" t="s">
        <v>11955</v>
      </c>
      <c r="G73" s="245">
        <f ca="1">SUMIF($A:$B,F73,B:B)</f>
        <v>0</v>
      </c>
      <c r="H73" s="245">
        <f ca="1">SUMIF($A:$C,F73,C:C)</f>
        <v>0</v>
      </c>
      <c r="I73" s="245">
        <f ca="1">SUMIF(A:D,F73,D:D)</f>
        <v>0</v>
      </c>
    </row>
    <row r="74" spans="1:11" s="5" customFormat="1" ht="18.75" x14ac:dyDescent="0.3">
      <c r="A74"/>
      <c r="B74"/>
      <c r="C74"/>
      <c r="D74"/>
      <c r="I74" s="1104">
        <f ca="1">SUM(I70:I73)</f>
        <v>83272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745272</v>
      </c>
      <c r="K78" s="3"/>
    </row>
    <row r="79" spans="1:11" x14ac:dyDescent="0.25">
      <c r="B79"/>
      <c r="C79"/>
      <c r="D79"/>
    </row>
    <row r="80" spans="1:11" x14ac:dyDescent="0.25">
      <c r="B80"/>
      <c r="C80"/>
      <c r="D80"/>
      <c r="I80" s="3">
        <f ca="1">I78-155000</f>
        <v>590272</v>
      </c>
    </row>
    <row r="81" spans="2:11" x14ac:dyDescent="0.25">
      <c r="B81"/>
      <c r="C81"/>
      <c r="D81"/>
    </row>
    <row r="82" spans="2:11" x14ac:dyDescent="0.25">
      <c r="B82"/>
      <c r="C82"/>
      <c r="D82"/>
      <c r="K82" s="3"/>
    </row>
    <row r="83" spans="2:11" x14ac:dyDescent="0.25">
      <c r="B83"/>
      <c r="C83"/>
      <c r="D83"/>
    </row>
    <row r="84" spans="2:11" x14ac:dyDescent="0.25">
      <c r="B84"/>
      <c r="C84"/>
      <c r="D84"/>
    </row>
    <row r="85" spans="2:11" ht="15.75" thickBot="1" x14ac:dyDescent="0.3">
      <c r="B85"/>
      <c r="C85"/>
      <c r="D85"/>
    </row>
    <row r="86" spans="2:11" ht="15.75" thickBot="1" x14ac:dyDescent="0.3">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36"/>
      <c r="I4" s="1136"/>
      <c r="J4" s="1136"/>
    </row>
    <row r="5" spans="1:10" ht="24" thickBot="1" x14ac:dyDescent="0.35">
      <c r="A5" s="287" t="s">
        <v>4137</v>
      </c>
      <c r="B5" s="288" t="s">
        <v>4134</v>
      </c>
      <c r="C5" s="288" t="s">
        <v>4135</v>
      </c>
      <c r="D5" s="288" t="s">
        <v>4136</v>
      </c>
      <c r="E5" s="1014" t="s">
        <v>10860</v>
      </c>
      <c r="H5" s="1136"/>
      <c r="I5" s="1136"/>
      <c r="J5" s="1136"/>
    </row>
    <row r="6" spans="1:10" x14ac:dyDescent="0.3">
      <c r="A6" s="330" t="s">
        <v>11560</v>
      </c>
      <c r="B6" s="290">
        <v>469300</v>
      </c>
      <c r="C6" s="290"/>
      <c r="D6" s="290">
        <v>-469300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125000</v>
      </c>
      <c r="C12" s="290"/>
      <c r="D12" s="290">
        <v>-125000</v>
      </c>
    </row>
    <row r="13" spans="1:10" x14ac:dyDescent="0.3">
      <c r="A13" s="330" t="s">
        <v>10063</v>
      </c>
      <c r="B13" s="290">
        <v>416000</v>
      </c>
      <c r="C13" s="290"/>
      <c r="D13" s="290">
        <v>-416000</v>
      </c>
    </row>
    <row r="14" spans="1:10" x14ac:dyDescent="0.3">
      <c r="A14" s="330" t="s">
        <v>8502</v>
      </c>
      <c r="B14" s="290">
        <v>2077000</v>
      </c>
      <c r="C14" s="290"/>
      <c r="D14" s="290">
        <v>-2077000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2017400</v>
      </c>
      <c r="C20" s="290"/>
      <c r="D20" s="290">
        <v>-2017400</v>
      </c>
    </row>
    <row r="21" spans="1:4" x14ac:dyDescent="0.3">
      <c r="A21" s="330" t="s">
        <v>9460</v>
      </c>
      <c r="B21" s="290">
        <v>2242200</v>
      </c>
      <c r="C21" s="290"/>
      <c r="D21" s="290">
        <v>-2242200</v>
      </c>
    </row>
    <row r="22" spans="1:4" x14ac:dyDescent="0.3">
      <c r="A22" s="330" t="s">
        <v>11536</v>
      </c>
      <c r="B22" s="290">
        <v>1200000</v>
      </c>
      <c r="C22" s="290"/>
      <c r="D22" s="290">
        <v>-1200000</v>
      </c>
    </row>
    <row r="23" spans="1:4" x14ac:dyDescent="0.3">
      <c r="A23" s="330" t="s">
        <v>10577</v>
      </c>
      <c r="B23" s="290">
        <v>1445000</v>
      </c>
      <c r="C23" s="290"/>
      <c r="D23" s="290">
        <v>-1445000</v>
      </c>
    </row>
    <row r="24" spans="1:4" x14ac:dyDescent="0.3">
      <c r="A24" s="330" t="s">
        <v>11386</v>
      </c>
      <c r="B24" s="290">
        <v>1415000</v>
      </c>
      <c r="C24" s="290"/>
      <c r="D24" s="290">
        <v>-1415000</v>
      </c>
    </row>
    <row r="25" spans="1:4" x14ac:dyDescent="0.3">
      <c r="A25" s="330" t="s">
        <v>8071</v>
      </c>
      <c r="B25" s="290">
        <v>2299000</v>
      </c>
      <c r="C25" s="290"/>
      <c r="D25" s="290">
        <v>-2299000</v>
      </c>
    </row>
    <row r="26" spans="1:4" x14ac:dyDescent="0.3">
      <c r="A26" s="330" t="s">
        <v>8900</v>
      </c>
      <c r="B26" s="290">
        <v>2889080</v>
      </c>
      <c r="C26" s="290"/>
      <c r="D26" s="290">
        <v>-2889080</v>
      </c>
    </row>
    <row r="27" spans="1:4" x14ac:dyDescent="0.3">
      <c r="A27" s="330" t="s">
        <v>11288</v>
      </c>
      <c r="B27" s="290">
        <v>230000</v>
      </c>
      <c r="C27" s="290"/>
      <c r="D27" s="290">
        <v>-230000</v>
      </c>
    </row>
    <row r="28" spans="1:4" x14ac:dyDescent="0.3">
      <c r="A28" s="330" t="s">
        <v>11029</v>
      </c>
      <c r="B28" s="290">
        <v>490000</v>
      </c>
      <c r="C28" s="290"/>
      <c r="D28" s="290">
        <v>-490000</v>
      </c>
    </row>
    <row r="29" spans="1:4" x14ac:dyDescent="0.3">
      <c r="A29" s="330" t="s">
        <v>3428</v>
      </c>
      <c r="B29" s="290">
        <v>5169800</v>
      </c>
      <c r="C29" s="290"/>
      <c r="D29" s="290">
        <v>-5169800</v>
      </c>
    </row>
    <row r="30" spans="1:4" x14ac:dyDescent="0.3">
      <c r="A30" s="289" t="s">
        <v>45</v>
      </c>
      <c r="B30" s="290">
        <v>37234020</v>
      </c>
      <c r="C30" s="290"/>
      <c r="D30" s="290">
        <v>-37234020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SUMIFS(Supplier!E3057:E3106,Supplier!C3057:C3106,s!A17,Supplier!B3057:B3106,s!$B$1)</f>
        <v>0</v>
      </c>
      <c r="C17" s="996">
        <f>SUMIFS(Supplier!F3057:F3106,Supplier!D3057:D3106,s!B17,Supplier!C3057:C3106,s!$B$1)</f>
        <v>0</v>
      </c>
      <c r="D17" s="996">
        <f>SUMIFS(Supplier!G3057:G3106,Supplier!E3057:E3106,s!C17,Supplier!D3057:D3106,s!$B$1)</f>
        <v>0</v>
      </c>
      <c r="E17" s="996">
        <f>SUMIFS(Supplier!H3057:H3106,Supplier!F3057:F3106,s!D17,Supplier!E3057:E3106,s!$B$1)</f>
        <v>0</v>
      </c>
      <c r="F17" s="996">
        <f>SUMIFS(Supplier!I3057:I3106,Supplier!G3057:G3106,s!E17,Supplier!F3057:F3106,s!$B$1)</f>
        <v>0</v>
      </c>
      <c r="G17" s="996">
        <f>SUMIFS(Supplier!J3057:J3106,Supplier!H3057:H3106,s!F17,Supplier!G3057:G3106,s!$B$1)</f>
        <v>0</v>
      </c>
      <c r="H17" s="996">
        <f ca="1">SUMIFS(Supplier!K3057:K3106,Supplier!I3057:I3106,s!G17,Supplier!H3057:H3106,s!$B$1)</f>
        <v>0</v>
      </c>
      <c r="I17" s="996">
        <f ca="1">SUMIFS(Supplier!L3057:L3106,Supplier!J3057:J3106,s!H17,Supplier!I3057:I3106,s!$B$1)</f>
        <v>0</v>
      </c>
      <c r="J17" s="996">
        <f ca="1">SUMIFS(Supplier!M3057:M3106,Supplier!K3057:K3106,s!I17,Supplier!J3057:J3106,s!$B$1)</f>
        <v>0</v>
      </c>
      <c r="K17" s="996">
        <f ca="1">SUMIFS(Supplier!N3057:N3106,Supplier!L3057:L3106,s!J17,Supplier!K3057:K3106,s!$B$1)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SUMIFS(Supplier!E3065:E3107,Supplier!B3065:B3107,s!A18,Supplier!C3065:C3107,s!$B$1)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SUMIFS(Supplier!E3066:E3108,Supplier!B3066:B3108,s!A19,Supplier!C3066:C3108,s!$B$1)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SUMIFS(Supplier!E3067:E3111,Supplier!C3067:C3111,s!A20,Supplier!B3067:B3111,s!$B$1)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SUMIFS(Supplier!E3068:E3112,Supplier!C3068:C3112,s!A21,Supplier!B3068:B3112,s!$B$1)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SUMIFS(Supplier!E3069:E3113,Supplier!C3069:C3113,s!A22,Supplier!B3069:B3113,s!$B$1)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SUMIFS(Supplier!E3070:E3129,Supplier!C3070:C3129,s!A23,Supplier!B3070:B3129,s!$B$1)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SUMIFS(Supplier!E3076:E3133,Supplier!C3076:C3133,s!A24,Supplier!B3076:B3133,s!$B$1)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SUMIFS(Supplier!E3079:E3133,Supplier!C3079:C3133,s!A25,Supplier!B3079:B3133,s!$B$1)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SUMIFS(Supplier!E3080:E3134,Supplier!C3080:C3134,s!A26,Supplier!B3080:B3134,s!$B$1)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SUMIFS(Supplier!E3081:E3139,Supplier!C3081:C3139,s!A27,Supplier!B3081:B3139,s!$B$1)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SUMIFS(Supplier!E3082:E3141,Supplier!C3082:C3141,s!A28,Supplier!B3082:B3141,s!$B$1)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SUMIFS(Supplier!E3083:E3141,Supplier!C3083:C3141,s!A29,Supplier!B3083:B3141,s!$B$1)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SUMIFS(Supplier!E3084:E3158,Supplier!C3084:C3158,s!A30,Supplier!B3084:B3158,s!$B$1)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SUMIFS(Supplier!E3085:E3158,Supplier!C3085:C3158,s!A31,Supplier!B3085:B3158,s!$B$1)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28" t="s">
        <v>1695</v>
      </c>
      <c r="C5" s="1005" t="s">
        <v>1802</v>
      </c>
      <c r="D5" s="1006" t="s">
        <v>46</v>
      </c>
      <c r="E5" s="1014" t="s">
        <v>10860</v>
      </c>
    </row>
    <row r="6" spans="1:6" x14ac:dyDescent="0.35">
      <c r="A6" s="997" t="s">
        <v>11897</v>
      </c>
      <c r="B6" s="1129">
        <v>22913943</v>
      </c>
      <c r="C6" s="1129">
        <v>17626558</v>
      </c>
      <c r="D6" s="1007">
        <v>5287385</v>
      </c>
    </row>
    <row r="7" spans="1:6" x14ac:dyDescent="0.35">
      <c r="A7" s="997" t="s">
        <v>11089</v>
      </c>
      <c r="B7" s="1129">
        <v>13231305</v>
      </c>
      <c r="C7" s="1129">
        <v>11472225</v>
      </c>
      <c r="D7" s="1007">
        <v>1759080</v>
      </c>
    </row>
    <row r="8" spans="1:6" x14ac:dyDescent="0.35">
      <c r="A8" s="997" t="s">
        <v>12207</v>
      </c>
      <c r="B8" s="1129">
        <v>2308246</v>
      </c>
      <c r="C8" s="1129">
        <v>803552</v>
      </c>
      <c r="D8" s="1007">
        <v>1504694</v>
      </c>
      <c r="F8" s="98"/>
    </row>
    <row r="9" spans="1:6" x14ac:dyDescent="0.35">
      <c r="A9" s="997" t="s">
        <v>10909</v>
      </c>
      <c r="B9" s="1129">
        <v>9768414.5</v>
      </c>
      <c r="C9" s="1129">
        <v>8624924</v>
      </c>
      <c r="D9" s="1007">
        <v>1143490.5</v>
      </c>
    </row>
    <row r="10" spans="1:6" x14ac:dyDescent="0.35">
      <c r="A10" s="997" t="s">
        <v>10296</v>
      </c>
      <c r="B10" s="1129">
        <v>1585166</v>
      </c>
      <c r="C10" s="1129">
        <v>1138818</v>
      </c>
      <c r="D10" s="1007">
        <v>446348</v>
      </c>
    </row>
    <row r="11" spans="1:6" x14ac:dyDescent="0.35">
      <c r="A11" s="997" t="s">
        <v>10232</v>
      </c>
      <c r="B11" s="1129">
        <v>12575807</v>
      </c>
      <c r="C11" s="1129">
        <v>12133121</v>
      </c>
      <c r="D11" s="1007">
        <v>442686</v>
      </c>
    </row>
    <row r="12" spans="1:6" x14ac:dyDescent="0.35">
      <c r="A12" s="997" t="s">
        <v>10576</v>
      </c>
      <c r="B12" s="1129">
        <v>21004486</v>
      </c>
      <c r="C12" s="1129">
        <v>20664231</v>
      </c>
      <c r="D12" s="1007">
        <v>340255</v>
      </c>
    </row>
    <row r="13" spans="1:6" x14ac:dyDescent="0.35">
      <c r="A13" s="997" t="s">
        <v>12505</v>
      </c>
      <c r="B13" s="1129">
        <v>265353</v>
      </c>
      <c r="C13" s="1129"/>
      <c r="D13" s="1007">
        <v>265353</v>
      </c>
    </row>
    <row r="14" spans="1:6" x14ac:dyDescent="0.35">
      <c r="A14" s="1115" t="s">
        <v>7467</v>
      </c>
      <c r="B14" s="1129">
        <v>226421</v>
      </c>
      <c r="C14" s="1129"/>
      <c r="D14" s="1007">
        <v>226421</v>
      </c>
    </row>
    <row r="15" spans="1:6" x14ac:dyDescent="0.35">
      <c r="A15" s="1115" t="s">
        <v>8394</v>
      </c>
      <c r="B15" s="1129">
        <v>38932</v>
      </c>
      <c r="C15" s="1129"/>
      <c r="D15" s="1007">
        <v>38932</v>
      </c>
    </row>
    <row r="16" spans="1:6" x14ac:dyDescent="0.35">
      <c r="A16" s="997" t="s">
        <v>8657</v>
      </c>
      <c r="B16" s="1129">
        <v>11292323</v>
      </c>
      <c r="C16" s="1129">
        <v>11034775</v>
      </c>
      <c r="D16" s="1007">
        <v>257548</v>
      </c>
    </row>
    <row r="17" spans="1:4" x14ac:dyDescent="0.35">
      <c r="A17" s="997" t="s">
        <v>8868</v>
      </c>
      <c r="B17" s="1129">
        <v>1899307</v>
      </c>
      <c r="C17" s="1129">
        <v>1669531</v>
      </c>
      <c r="D17" s="1007">
        <v>229776</v>
      </c>
    </row>
    <row r="18" spans="1:4" x14ac:dyDescent="0.35">
      <c r="A18" s="997" t="s">
        <v>11446</v>
      </c>
      <c r="B18" s="1129">
        <v>1121427</v>
      </c>
      <c r="C18" s="1129">
        <v>933127</v>
      </c>
      <c r="D18" s="1007">
        <v>188300</v>
      </c>
    </row>
    <row r="19" spans="1:4" x14ac:dyDescent="0.35">
      <c r="A19" s="997" t="s">
        <v>9661</v>
      </c>
      <c r="B19" s="1129">
        <v>2984053</v>
      </c>
      <c r="C19" s="1129">
        <v>2803173</v>
      </c>
      <c r="D19" s="1007">
        <v>180880</v>
      </c>
    </row>
    <row r="20" spans="1:4" x14ac:dyDescent="0.35">
      <c r="A20" s="997" t="s">
        <v>9356</v>
      </c>
      <c r="B20" s="1129">
        <v>4428561</v>
      </c>
      <c r="C20" s="1129">
        <v>4261002</v>
      </c>
      <c r="D20" s="1007">
        <v>167559</v>
      </c>
    </row>
    <row r="21" spans="1:4" x14ac:dyDescent="0.35">
      <c r="A21" s="997" t="s">
        <v>9769</v>
      </c>
      <c r="B21" s="1129">
        <v>6451408</v>
      </c>
      <c r="C21" s="1129">
        <v>6284400</v>
      </c>
      <c r="D21" s="1007">
        <v>167008</v>
      </c>
    </row>
    <row r="22" spans="1:4" x14ac:dyDescent="0.35">
      <c r="A22" s="997" t="s">
        <v>4721</v>
      </c>
      <c r="B22" s="1129">
        <v>644100</v>
      </c>
      <c r="C22" s="1129">
        <v>481480</v>
      </c>
      <c r="D22" s="1007">
        <v>162620</v>
      </c>
    </row>
    <row r="23" spans="1:4" x14ac:dyDescent="0.35">
      <c r="A23" s="997" t="s">
        <v>1400</v>
      </c>
      <c r="B23" s="1129">
        <v>26199453</v>
      </c>
      <c r="C23" s="1129">
        <v>26039908</v>
      </c>
      <c r="D23" s="1007">
        <v>159545</v>
      </c>
    </row>
    <row r="24" spans="1:4" x14ac:dyDescent="0.35">
      <c r="A24" s="997" t="s">
        <v>11617</v>
      </c>
      <c r="B24" s="1129">
        <v>1892082</v>
      </c>
      <c r="C24" s="1129">
        <v>1756043</v>
      </c>
      <c r="D24" s="1007">
        <v>136039</v>
      </c>
    </row>
    <row r="25" spans="1:4" x14ac:dyDescent="0.35">
      <c r="A25" s="997" t="s">
        <v>8559</v>
      </c>
      <c r="B25" s="1129">
        <v>2395293</v>
      </c>
      <c r="C25" s="1129">
        <v>2283299</v>
      </c>
      <c r="D25" s="1007">
        <v>111994</v>
      </c>
    </row>
    <row r="26" spans="1:4" x14ac:dyDescent="0.35">
      <c r="A26" s="997" t="s">
        <v>12289</v>
      </c>
      <c r="B26" s="1129">
        <v>1278570</v>
      </c>
      <c r="C26" s="1129">
        <v>1172797</v>
      </c>
      <c r="D26" s="1007">
        <v>105773</v>
      </c>
    </row>
    <row r="27" spans="1:4" x14ac:dyDescent="0.35">
      <c r="A27" s="997" t="s">
        <v>8876</v>
      </c>
      <c r="B27" s="1129">
        <v>2891040</v>
      </c>
      <c r="C27" s="1129">
        <v>2799926</v>
      </c>
      <c r="D27" s="1007">
        <v>91114</v>
      </c>
    </row>
    <row r="28" spans="1:4" x14ac:dyDescent="0.35">
      <c r="A28" s="997" t="s">
        <v>6408</v>
      </c>
      <c r="B28" s="1129">
        <v>959942</v>
      </c>
      <c r="C28" s="1129">
        <v>879099</v>
      </c>
      <c r="D28" s="1007">
        <v>80843</v>
      </c>
    </row>
    <row r="29" spans="1:4" x14ac:dyDescent="0.35">
      <c r="A29" s="997" t="s">
        <v>11511</v>
      </c>
      <c r="B29" s="1129">
        <v>132545</v>
      </c>
      <c r="C29" s="1129">
        <v>73043</v>
      </c>
      <c r="D29" s="1007">
        <v>59502</v>
      </c>
    </row>
    <row r="30" spans="1:4" x14ac:dyDescent="0.35">
      <c r="A30" s="997" t="s">
        <v>10571</v>
      </c>
      <c r="B30" s="1129">
        <v>1753282</v>
      </c>
      <c r="C30" s="1129">
        <v>1719382</v>
      </c>
      <c r="D30" s="1007">
        <v>33900</v>
      </c>
    </row>
    <row r="31" spans="1:4" x14ac:dyDescent="0.35">
      <c r="A31" s="997" t="s">
        <v>12247</v>
      </c>
      <c r="B31" s="1129">
        <v>110000</v>
      </c>
      <c r="C31" s="1129">
        <v>82500</v>
      </c>
      <c r="D31" s="1007">
        <v>27500</v>
      </c>
    </row>
    <row r="32" spans="1:4" x14ac:dyDescent="0.35">
      <c r="A32" s="997" t="s">
        <v>11</v>
      </c>
      <c r="B32" s="1129">
        <v>183038</v>
      </c>
      <c r="C32" s="1129">
        <v>164487</v>
      </c>
      <c r="D32" s="1007">
        <v>18551</v>
      </c>
    </row>
    <row r="33" spans="1:4" x14ac:dyDescent="0.35">
      <c r="A33" s="997" t="s">
        <v>8339</v>
      </c>
      <c r="B33" s="1129">
        <v>6661900</v>
      </c>
      <c r="C33" s="1129">
        <v>6645860</v>
      </c>
      <c r="D33" s="1007">
        <v>16040</v>
      </c>
    </row>
    <row r="34" spans="1:4" hidden="1" x14ac:dyDescent="0.35">
      <c r="A34" s="997" t="s">
        <v>9967</v>
      </c>
      <c r="B34" s="1129">
        <v>385571</v>
      </c>
      <c r="C34" s="1129">
        <v>370221</v>
      </c>
      <c r="D34" s="1007">
        <v>15350</v>
      </c>
    </row>
    <row r="35" spans="1:4" hidden="1" x14ac:dyDescent="0.35">
      <c r="A35" s="997" t="s">
        <v>10911</v>
      </c>
      <c r="B35" s="1129">
        <v>79935</v>
      </c>
      <c r="C35" s="1129">
        <v>64935</v>
      </c>
      <c r="D35" s="1007">
        <v>15000</v>
      </c>
    </row>
    <row r="36" spans="1:4" hidden="1" x14ac:dyDescent="0.35">
      <c r="A36" s="997" t="s">
        <v>11716</v>
      </c>
      <c r="B36" s="1129">
        <v>62941</v>
      </c>
      <c r="C36" s="1129">
        <v>56173</v>
      </c>
      <c r="D36" s="1007">
        <v>6768</v>
      </c>
    </row>
    <row r="37" spans="1:4" hidden="1" x14ac:dyDescent="0.35">
      <c r="A37" s="997" t="s">
        <v>10471</v>
      </c>
      <c r="B37" s="1129">
        <v>1683705</v>
      </c>
      <c r="C37" s="1129">
        <v>1679205</v>
      </c>
      <c r="D37" s="1007">
        <v>4500</v>
      </c>
    </row>
    <row r="38" spans="1:4" hidden="1" x14ac:dyDescent="0.35">
      <c r="A38" s="997" t="s">
        <v>6508</v>
      </c>
      <c r="B38" s="1129">
        <v>798186</v>
      </c>
      <c r="C38" s="1129">
        <v>793941</v>
      </c>
      <c r="D38" s="1007">
        <v>4245</v>
      </c>
    </row>
    <row r="39" spans="1:4" hidden="1" x14ac:dyDescent="0.35">
      <c r="A39" s="997" t="s">
        <v>9409</v>
      </c>
      <c r="B39" s="1129">
        <v>1080276</v>
      </c>
      <c r="C39" s="1129">
        <v>1080276</v>
      </c>
      <c r="D39" s="1007">
        <v>0</v>
      </c>
    </row>
    <row r="40" spans="1:4" hidden="1" x14ac:dyDescent="0.35">
      <c r="A40" s="997" t="s">
        <v>7126</v>
      </c>
      <c r="B40" s="1129"/>
      <c r="C40" s="1129"/>
      <c r="D40" s="1007">
        <v>0</v>
      </c>
    </row>
    <row r="41" spans="1:4" hidden="1" x14ac:dyDescent="0.35">
      <c r="A41" s="997" t="s">
        <v>154</v>
      </c>
      <c r="B41" s="1129">
        <v>252400</v>
      </c>
      <c r="C41" s="1129">
        <v>252400</v>
      </c>
      <c r="D41" s="1007">
        <v>0</v>
      </c>
    </row>
    <row r="42" spans="1:4" hidden="1" x14ac:dyDescent="0.35">
      <c r="A42" s="997" t="s">
        <v>1087</v>
      </c>
      <c r="B42" s="1129">
        <v>88730</v>
      </c>
      <c r="C42" s="1129">
        <v>88730</v>
      </c>
      <c r="D42" s="1007">
        <v>0</v>
      </c>
    </row>
    <row r="43" spans="1:4" hidden="1" x14ac:dyDescent="0.35">
      <c r="A43" s="997" t="s">
        <v>8043</v>
      </c>
      <c r="B43" s="1129">
        <v>11932427</v>
      </c>
      <c r="C43" s="1129">
        <v>11932427</v>
      </c>
      <c r="D43" s="1007">
        <v>0</v>
      </c>
    </row>
    <row r="44" spans="1:4" hidden="1" x14ac:dyDescent="0.35">
      <c r="A44" s="997" t="s">
        <v>1206</v>
      </c>
      <c r="B44" s="1129">
        <v>263340</v>
      </c>
      <c r="C44" s="1129">
        <v>263340</v>
      </c>
      <c r="D44" s="1007">
        <v>0</v>
      </c>
    </row>
    <row r="45" spans="1:4" hidden="1" x14ac:dyDescent="0.35">
      <c r="A45" s="997" t="s">
        <v>2787</v>
      </c>
      <c r="B45" s="1129">
        <v>4910436</v>
      </c>
      <c r="C45" s="1129">
        <v>4910436</v>
      </c>
      <c r="D45" s="1007">
        <v>0</v>
      </c>
    </row>
    <row r="46" spans="1:4" hidden="1" x14ac:dyDescent="0.35">
      <c r="A46" s="997" t="s">
        <v>1493</v>
      </c>
      <c r="B46" s="1129">
        <v>188750</v>
      </c>
      <c r="C46" s="1129">
        <v>188750</v>
      </c>
      <c r="D46" s="1007">
        <v>0</v>
      </c>
    </row>
    <row r="47" spans="1:4" hidden="1" x14ac:dyDescent="0.35">
      <c r="A47" s="997" t="s">
        <v>37</v>
      </c>
      <c r="B47" s="1129">
        <v>74360</v>
      </c>
      <c r="C47" s="1129">
        <v>74360</v>
      </c>
      <c r="D47" s="1007">
        <v>0</v>
      </c>
    </row>
    <row r="48" spans="1:4" hidden="1" x14ac:dyDescent="0.35">
      <c r="A48" s="997" t="s">
        <v>33</v>
      </c>
      <c r="B48" s="1129">
        <v>569111</v>
      </c>
      <c r="C48" s="1129">
        <v>569111</v>
      </c>
      <c r="D48" s="1007">
        <v>0</v>
      </c>
    </row>
    <row r="49" spans="1:4" hidden="1" x14ac:dyDescent="0.35">
      <c r="A49" s="997" t="s">
        <v>7817</v>
      </c>
      <c r="B49" s="1129">
        <v>136445</v>
      </c>
      <c r="C49" s="1129">
        <v>136445</v>
      </c>
      <c r="D49" s="1007">
        <v>0</v>
      </c>
    </row>
    <row r="50" spans="1:4" hidden="1" x14ac:dyDescent="0.35">
      <c r="A50" s="997" t="s">
        <v>1807</v>
      </c>
      <c r="B50" s="1129">
        <v>4800</v>
      </c>
      <c r="C50" s="1129">
        <v>4800</v>
      </c>
      <c r="D50" s="1007">
        <v>0</v>
      </c>
    </row>
    <row r="51" spans="1:4" hidden="1" x14ac:dyDescent="0.35">
      <c r="A51" s="997" t="s">
        <v>8532</v>
      </c>
      <c r="B51" s="1129">
        <v>235522</v>
      </c>
      <c r="C51" s="1129">
        <v>235522</v>
      </c>
      <c r="D51" s="1007">
        <v>0</v>
      </c>
    </row>
    <row r="52" spans="1:4" hidden="1" x14ac:dyDescent="0.35">
      <c r="A52" s="997" t="s">
        <v>1691</v>
      </c>
      <c r="B52" s="1129">
        <v>13508</v>
      </c>
      <c r="C52" s="1129">
        <v>13508</v>
      </c>
      <c r="D52" s="1007">
        <v>0</v>
      </c>
    </row>
    <row r="53" spans="1:4" hidden="1" x14ac:dyDescent="0.35">
      <c r="A53" s="997" t="s">
        <v>82</v>
      </c>
      <c r="B53" s="1129">
        <v>732794</v>
      </c>
      <c r="C53" s="1129">
        <v>732794</v>
      </c>
      <c r="D53" s="1007">
        <v>0</v>
      </c>
    </row>
    <row r="54" spans="1:4" hidden="1" x14ac:dyDescent="0.35">
      <c r="A54" s="997" t="s">
        <v>2023</v>
      </c>
      <c r="B54" s="1129">
        <v>290962</v>
      </c>
      <c r="C54" s="1129">
        <v>290962</v>
      </c>
      <c r="D54" s="1007">
        <v>0</v>
      </c>
    </row>
    <row r="55" spans="1:4" hidden="1" x14ac:dyDescent="0.35">
      <c r="A55" s="997" t="s">
        <v>7807</v>
      </c>
      <c r="B55" s="1129">
        <v>1072490</v>
      </c>
      <c r="C55" s="1129">
        <v>1072490</v>
      </c>
      <c r="D55" s="1007">
        <v>0</v>
      </c>
    </row>
    <row r="56" spans="1:4" hidden="1" x14ac:dyDescent="0.35">
      <c r="A56" s="997" t="s">
        <v>32</v>
      </c>
      <c r="B56" s="1129">
        <v>327433</v>
      </c>
      <c r="C56" s="1129">
        <v>327433</v>
      </c>
      <c r="D56" s="1007">
        <v>0</v>
      </c>
    </row>
    <row r="57" spans="1:4" hidden="1" x14ac:dyDescent="0.35">
      <c r="A57" s="997" t="s">
        <v>14</v>
      </c>
      <c r="B57" s="1129">
        <v>53258</v>
      </c>
      <c r="C57" s="1129">
        <v>53258</v>
      </c>
      <c r="D57" s="1007">
        <v>0</v>
      </c>
    </row>
    <row r="58" spans="1:4" hidden="1" x14ac:dyDescent="0.35">
      <c r="A58" s="997" t="s">
        <v>2043</v>
      </c>
      <c r="B58" s="1129">
        <v>91259</v>
      </c>
      <c r="C58" s="1129">
        <v>91259</v>
      </c>
      <c r="D58" s="1007">
        <v>0</v>
      </c>
    </row>
    <row r="59" spans="1:4" hidden="1" x14ac:dyDescent="0.35">
      <c r="A59" s="997" t="s">
        <v>7555</v>
      </c>
      <c r="B59" s="1129">
        <v>1012779</v>
      </c>
      <c r="C59" s="1129">
        <v>1012779</v>
      </c>
      <c r="D59" s="1007">
        <v>0</v>
      </c>
    </row>
    <row r="60" spans="1:4" hidden="1" x14ac:dyDescent="0.35">
      <c r="A60" s="997" t="s">
        <v>2263</v>
      </c>
      <c r="B60" s="1129">
        <v>81323</v>
      </c>
      <c r="C60" s="1129">
        <v>81323</v>
      </c>
      <c r="D60" s="1007">
        <v>0</v>
      </c>
    </row>
    <row r="61" spans="1:4" hidden="1" x14ac:dyDescent="0.35">
      <c r="A61" s="997" t="s">
        <v>7732</v>
      </c>
      <c r="B61" s="1129">
        <v>221361</v>
      </c>
      <c r="C61" s="1129">
        <v>221361</v>
      </c>
      <c r="D61" s="1007">
        <v>0</v>
      </c>
    </row>
    <row r="62" spans="1:4" hidden="1" x14ac:dyDescent="0.35">
      <c r="A62" s="997" t="s">
        <v>2404</v>
      </c>
      <c r="B62" s="1129">
        <v>907</v>
      </c>
      <c r="C62" s="1129">
        <v>907</v>
      </c>
      <c r="D62" s="1007">
        <v>0</v>
      </c>
    </row>
    <row r="63" spans="1:4" hidden="1" x14ac:dyDescent="0.35">
      <c r="A63" s="997" t="s">
        <v>3945</v>
      </c>
      <c r="B63" s="1129">
        <v>5200</v>
      </c>
      <c r="C63" s="1129">
        <v>5200</v>
      </c>
      <c r="D63" s="1007">
        <v>0</v>
      </c>
    </row>
    <row r="64" spans="1:4" hidden="1" x14ac:dyDescent="0.35">
      <c r="A64" s="997" t="s">
        <v>2548</v>
      </c>
      <c r="B64" s="1129">
        <v>42578</v>
      </c>
      <c r="C64" s="1129">
        <v>42578</v>
      </c>
      <c r="D64" s="1007">
        <v>0</v>
      </c>
    </row>
    <row r="65" spans="1:4" hidden="1" x14ac:dyDescent="0.35">
      <c r="A65" s="997" t="s">
        <v>395</v>
      </c>
      <c r="B65" s="1129">
        <v>51141</v>
      </c>
      <c r="C65" s="1129">
        <v>51141</v>
      </c>
      <c r="D65" s="1007">
        <v>0</v>
      </c>
    </row>
    <row r="66" spans="1:4" hidden="1" x14ac:dyDescent="0.35">
      <c r="A66" s="997" t="s">
        <v>2652</v>
      </c>
      <c r="B66" s="1129">
        <v>9647104</v>
      </c>
      <c r="C66" s="1129">
        <v>9647104</v>
      </c>
      <c r="D66" s="1007">
        <v>0</v>
      </c>
    </row>
    <row r="67" spans="1:4" hidden="1" x14ac:dyDescent="0.35">
      <c r="A67" s="997" t="s">
        <v>963</v>
      </c>
      <c r="B67" s="1129">
        <v>144342</v>
      </c>
      <c r="C67" s="1129">
        <v>144342</v>
      </c>
      <c r="D67" s="1007">
        <v>0</v>
      </c>
    </row>
    <row r="68" spans="1:4" hidden="1" x14ac:dyDescent="0.35">
      <c r="A68" s="997" t="s">
        <v>2319</v>
      </c>
      <c r="B68" s="1129">
        <v>39773</v>
      </c>
      <c r="C68" s="1129">
        <v>39773</v>
      </c>
      <c r="D68" s="1007">
        <v>0</v>
      </c>
    </row>
    <row r="69" spans="1:4" hidden="1" x14ac:dyDescent="0.35">
      <c r="A69" s="997" t="s">
        <v>1399</v>
      </c>
      <c r="B69" s="1129">
        <v>54635</v>
      </c>
      <c r="C69" s="1129">
        <v>54635</v>
      </c>
      <c r="D69" s="1007">
        <v>0</v>
      </c>
    </row>
    <row r="70" spans="1:4" hidden="1" x14ac:dyDescent="0.35">
      <c r="A70" s="997" t="s">
        <v>3384</v>
      </c>
      <c r="B70" s="1129">
        <v>4145</v>
      </c>
      <c r="C70" s="1129">
        <v>4145</v>
      </c>
      <c r="D70" s="1007">
        <v>0</v>
      </c>
    </row>
    <row r="71" spans="1:4" hidden="1" x14ac:dyDescent="0.35">
      <c r="A71" s="997" t="s">
        <v>10151</v>
      </c>
      <c r="B71" s="1129">
        <v>2384019</v>
      </c>
      <c r="C71" s="1129">
        <v>2384019</v>
      </c>
      <c r="D71" s="1007">
        <v>0</v>
      </c>
    </row>
    <row r="72" spans="1:4" hidden="1" x14ac:dyDescent="0.35">
      <c r="A72" s="997" t="s">
        <v>3401</v>
      </c>
      <c r="B72" s="1129">
        <v>25920</v>
      </c>
      <c r="C72" s="1129">
        <v>25920</v>
      </c>
      <c r="D72" s="1007">
        <v>0</v>
      </c>
    </row>
    <row r="73" spans="1:4" hidden="1" x14ac:dyDescent="0.35">
      <c r="A73" s="997" t="s">
        <v>40</v>
      </c>
      <c r="B73" s="1129">
        <v>4949540</v>
      </c>
      <c r="C73" s="1129">
        <v>4949540</v>
      </c>
      <c r="D73" s="1007">
        <v>0</v>
      </c>
    </row>
    <row r="74" spans="1:4" s="1008" customFormat="1" hidden="1" x14ac:dyDescent="0.35">
      <c r="A74" s="997" t="s">
        <v>3622</v>
      </c>
      <c r="B74" s="1129">
        <v>1205380</v>
      </c>
      <c r="C74" s="1129">
        <v>1205380</v>
      </c>
      <c r="D74" s="1007">
        <v>0</v>
      </c>
    </row>
    <row r="75" spans="1:4" hidden="1" x14ac:dyDescent="0.35">
      <c r="A75" s="997" t="s">
        <v>465</v>
      </c>
      <c r="B75" s="1129">
        <v>3188510</v>
      </c>
      <c r="C75" s="1129">
        <v>3188510</v>
      </c>
      <c r="D75" s="1007">
        <v>0</v>
      </c>
    </row>
    <row r="76" spans="1:4" hidden="1" x14ac:dyDescent="0.35">
      <c r="A76" s="997" t="s">
        <v>1676</v>
      </c>
      <c r="B76" s="1129">
        <v>155133</v>
      </c>
      <c r="C76" s="1129">
        <v>155133</v>
      </c>
      <c r="D76" s="1007">
        <v>0</v>
      </c>
    </row>
    <row r="77" spans="1:4" hidden="1" x14ac:dyDescent="0.35">
      <c r="A77" s="997" t="s">
        <v>129</v>
      </c>
      <c r="B77" s="1129">
        <v>276956</v>
      </c>
      <c r="C77" s="1129">
        <v>276956</v>
      </c>
      <c r="D77" s="1007">
        <v>0</v>
      </c>
    </row>
    <row r="78" spans="1:4" hidden="1" x14ac:dyDescent="0.35">
      <c r="A78" s="997" t="s">
        <v>18</v>
      </c>
      <c r="B78" s="1129">
        <v>150590</v>
      </c>
      <c r="C78" s="1129">
        <v>150590</v>
      </c>
      <c r="D78" s="1007">
        <v>0</v>
      </c>
    </row>
    <row r="79" spans="1:4" hidden="1" x14ac:dyDescent="0.35">
      <c r="A79" s="997" t="s">
        <v>7657</v>
      </c>
      <c r="B79" s="1129">
        <v>1303060</v>
      </c>
      <c r="C79" s="1129">
        <v>1303060</v>
      </c>
      <c r="D79" s="1007">
        <v>0</v>
      </c>
    </row>
    <row r="80" spans="1:4" hidden="1" x14ac:dyDescent="0.35">
      <c r="A80" s="997" t="s">
        <v>1397</v>
      </c>
      <c r="B80" s="1129">
        <v>3227014</v>
      </c>
      <c r="C80" s="1129">
        <v>3227014</v>
      </c>
      <c r="D80" s="1007">
        <v>0</v>
      </c>
    </row>
    <row r="81" spans="1:4" hidden="1" x14ac:dyDescent="0.35">
      <c r="A81" s="997" t="s">
        <v>7112</v>
      </c>
      <c r="B81" s="1129">
        <v>565282</v>
      </c>
      <c r="C81" s="1129">
        <v>565282</v>
      </c>
      <c r="D81" s="1007">
        <v>0</v>
      </c>
    </row>
    <row r="82" spans="1:4" hidden="1" x14ac:dyDescent="0.35">
      <c r="A82" s="997" t="s">
        <v>4884</v>
      </c>
      <c r="B82" s="1129">
        <v>262657</v>
      </c>
      <c r="C82" s="1129">
        <v>262657</v>
      </c>
      <c r="D82" s="1007">
        <v>0</v>
      </c>
    </row>
    <row r="83" spans="1:4" hidden="1" x14ac:dyDescent="0.35">
      <c r="A83" s="997" t="s">
        <v>6518</v>
      </c>
      <c r="B83" s="1129">
        <v>1058091</v>
      </c>
      <c r="C83" s="1129">
        <v>1058091</v>
      </c>
      <c r="D83" s="1007">
        <v>0</v>
      </c>
    </row>
    <row r="84" spans="1:4" hidden="1" x14ac:dyDescent="0.35">
      <c r="A84" s="997" t="s">
        <v>5052</v>
      </c>
      <c r="B84" s="1129">
        <v>206944</v>
      </c>
      <c r="C84" s="1129">
        <v>206944</v>
      </c>
      <c r="D84" s="1007">
        <v>0</v>
      </c>
    </row>
    <row r="85" spans="1:4" hidden="1" x14ac:dyDescent="0.35">
      <c r="A85" s="997" t="s">
        <v>6647</v>
      </c>
      <c r="B85" s="1129"/>
      <c r="C85" s="1129"/>
      <c r="D85" s="1007">
        <v>0</v>
      </c>
    </row>
    <row r="86" spans="1:4" hidden="1" x14ac:dyDescent="0.35">
      <c r="A86" s="997" t="s">
        <v>4814</v>
      </c>
      <c r="B86" s="1129">
        <v>15712</v>
      </c>
      <c r="C86" s="1129">
        <v>15712</v>
      </c>
      <c r="D86" s="1007">
        <v>0</v>
      </c>
    </row>
    <row r="87" spans="1:4" hidden="1" x14ac:dyDescent="0.35">
      <c r="A87" s="997" t="s">
        <v>7746</v>
      </c>
      <c r="B87" s="1129">
        <v>319499</v>
      </c>
      <c r="C87" s="1129">
        <v>319499</v>
      </c>
      <c r="D87" s="1007">
        <v>0</v>
      </c>
    </row>
    <row r="88" spans="1:4" hidden="1" x14ac:dyDescent="0.35">
      <c r="A88" s="997" t="s">
        <v>5227</v>
      </c>
      <c r="B88" s="1129">
        <v>862774</v>
      </c>
      <c r="C88" s="1129">
        <v>862774</v>
      </c>
      <c r="D88" s="1007">
        <v>0</v>
      </c>
    </row>
    <row r="89" spans="1:4" hidden="1" x14ac:dyDescent="0.35">
      <c r="A89" s="997" t="s">
        <v>7921</v>
      </c>
      <c r="B89" s="1129">
        <v>3715694</v>
      </c>
      <c r="C89" s="1129">
        <v>3715694</v>
      </c>
      <c r="D89" s="1007">
        <v>0</v>
      </c>
    </row>
    <row r="90" spans="1:4" hidden="1" x14ac:dyDescent="0.35">
      <c r="A90" s="997" t="s">
        <v>5320</v>
      </c>
      <c r="B90" s="1129">
        <v>52679</v>
      </c>
      <c r="C90" s="1129">
        <v>52679</v>
      </c>
      <c r="D90" s="1007">
        <v>0</v>
      </c>
    </row>
    <row r="91" spans="1:4" hidden="1" x14ac:dyDescent="0.35">
      <c r="A91" s="997" t="s">
        <v>7953</v>
      </c>
      <c r="B91" s="1129">
        <v>3636139</v>
      </c>
      <c r="C91" s="1129">
        <v>3636139</v>
      </c>
      <c r="D91" s="1007">
        <v>0</v>
      </c>
    </row>
    <row r="92" spans="1:4" hidden="1" x14ac:dyDescent="0.35">
      <c r="A92" s="997" t="s">
        <v>5548</v>
      </c>
      <c r="B92" s="1129">
        <v>202398</v>
      </c>
      <c r="C92" s="1129">
        <v>202398</v>
      </c>
      <c r="D92" s="1007">
        <v>0</v>
      </c>
    </row>
    <row r="93" spans="1:4" hidden="1" x14ac:dyDescent="0.35">
      <c r="A93" s="997" t="s">
        <v>8077</v>
      </c>
      <c r="B93" s="1129">
        <v>142848</v>
      </c>
      <c r="C93" s="1129">
        <v>142848</v>
      </c>
      <c r="D93" s="1007">
        <v>0</v>
      </c>
    </row>
    <row r="94" spans="1:4" hidden="1" x14ac:dyDescent="0.35">
      <c r="A94" s="997" t="s">
        <v>5709</v>
      </c>
      <c r="B94" s="1129">
        <v>189460</v>
      </c>
      <c r="C94" s="1129">
        <v>189460</v>
      </c>
      <c r="D94" s="1007">
        <v>0</v>
      </c>
    </row>
    <row r="95" spans="1:4" hidden="1" x14ac:dyDescent="0.35">
      <c r="A95" s="997" t="s">
        <v>1805</v>
      </c>
      <c r="B95" s="1129">
        <v>236720</v>
      </c>
      <c r="C95" s="1129">
        <v>236720</v>
      </c>
      <c r="D95" s="1007">
        <v>0</v>
      </c>
    </row>
    <row r="96" spans="1:4" hidden="1" x14ac:dyDescent="0.35">
      <c r="A96" s="997" t="s">
        <v>5720</v>
      </c>
      <c r="B96" s="1129">
        <v>271758</v>
      </c>
      <c r="C96" s="1129">
        <v>271758</v>
      </c>
      <c r="D96" s="1007">
        <v>0</v>
      </c>
    </row>
    <row r="97" spans="1:4" hidden="1" x14ac:dyDescent="0.35">
      <c r="A97" s="997" t="s">
        <v>2089</v>
      </c>
      <c r="B97" s="1129">
        <v>64441</v>
      </c>
      <c r="C97" s="1129">
        <v>64441</v>
      </c>
      <c r="D97" s="1007">
        <v>0</v>
      </c>
    </row>
    <row r="98" spans="1:4" hidden="1" x14ac:dyDescent="0.35">
      <c r="A98" s="997" t="s">
        <v>36</v>
      </c>
      <c r="B98" s="1129">
        <v>11281</v>
      </c>
      <c r="C98" s="1129">
        <v>11281</v>
      </c>
      <c r="D98" s="1007">
        <v>0</v>
      </c>
    </row>
    <row r="99" spans="1:4" hidden="1" x14ac:dyDescent="0.35">
      <c r="A99" s="997" t="s">
        <v>1203</v>
      </c>
      <c r="B99" s="1129">
        <v>59350</v>
      </c>
      <c r="C99" s="1129">
        <v>59350</v>
      </c>
      <c r="D99" s="1007">
        <v>0</v>
      </c>
    </row>
    <row r="100" spans="1:4" hidden="1" x14ac:dyDescent="0.35">
      <c r="A100" s="997" t="s">
        <v>2271</v>
      </c>
      <c r="B100" s="1129">
        <v>166908</v>
      </c>
      <c r="C100" s="1129">
        <v>166908</v>
      </c>
      <c r="D100" s="1007">
        <v>0</v>
      </c>
    </row>
    <row r="101" spans="1:4" hidden="1" x14ac:dyDescent="0.35">
      <c r="A101" s="997" t="s">
        <v>9507</v>
      </c>
      <c r="B101" s="1129">
        <v>69638</v>
      </c>
      <c r="C101" s="1129">
        <v>69638</v>
      </c>
      <c r="D101" s="1007">
        <v>0</v>
      </c>
    </row>
    <row r="102" spans="1:4" hidden="1" x14ac:dyDescent="0.35">
      <c r="A102" s="997" t="s">
        <v>6103</v>
      </c>
      <c r="B102" s="1129">
        <v>126398</v>
      </c>
      <c r="C102" s="1129">
        <v>126398</v>
      </c>
      <c r="D102" s="1007">
        <v>0</v>
      </c>
    </row>
    <row r="103" spans="1:4" hidden="1" x14ac:dyDescent="0.35">
      <c r="A103" s="997" t="s">
        <v>1215</v>
      </c>
      <c r="B103" s="1129">
        <v>258956</v>
      </c>
      <c r="C103" s="1129">
        <v>258956</v>
      </c>
      <c r="D103" s="1007">
        <v>0</v>
      </c>
    </row>
    <row r="104" spans="1:4" hidden="1" x14ac:dyDescent="0.35">
      <c r="A104" s="997" t="s">
        <v>6248</v>
      </c>
      <c r="B104" s="1129">
        <v>64600</v>
      </c>
      <c r="C104" s="1129">
        <v>64600</v>
      </c>
      <c r="D104" s="1007">
        <v>0</v>
      </c>
    </row>
    <row r="105" spans="1:4" hidden="1" x14ac:dyDescent="0.35">
      <c r="A105" s="997" t="s">
        <v>130</v>
      </c>
      <c r="B105" s="1129">
        <v>624947</v>
      </c>
      <c r="C105" s="1129">
        <v>624947</v>
      </c>
      <c r="D105" s="1007">
        <v>0</v>
      </c>
    </row>
    <row r="106" spans="1:4" hidden="1" x14ac:dyDescent="0.35">
      <c r="A106" s="997" t="s">
        <v>2094</v>
      </c>
      <c r="B106" s="1129">
        <v>148869</v>
      </c>
      <c r="C106" s="1129">
        <v>148869</v>
      </c>
      <c r="D106" s="1007">
        <v>0</v>
      </c>
    </row>
    <row r="107" spans="1:4" hidden="1" x14ac:dyDescent="0.35">
      <c r="A107" s="997" t="s">
        <v>2933</v>
      </c>
      <c r="B107" s="1129">
        <v>6628809</v>
      </c>
      <c r="C107" s="1129">
        <v>6628809</v>
      </c>
      <c r="D107" s="1007">
        <v>0</v>
      </c>
    </row>
    <row r="108" spans="1:4" hidden="1" x14ac:dyDescent="0.35">
      <c r="A108" s="997" t="s">
        <v>6507</v>
      </c>
      <c r="B108" s="1129">
        <v>74613</v>
      </c>
      <c r="C108" s="1129">
        <v>74613</v>
      </c>
      <c r="D108" s="1007">
        <v>0</v>
      </c>
    </row>
    <row r="109" spans="1:4" hidden="1" x14ac:dyDescent="0.35">
      <c r="A109" s="997" t="s">
        <v>673</v>
      </c>
      <c r="B109" s="1129">
        <v>629934</v>
      </c>
      <c r="C109" s="1129">
        <v>629934</v>
      </c>
      <c r="D109" s="1007">
        <v>0</v>
      </c>
    </row>
    <row r="110" spans="1:4" hidden="1" x14ac:dyDescent="0.35">
      <c r="A110" s="997" t="s">
        <v>39</v>
      </c>
      <c r="B110" s="1129">
        <v>65000</v>
      </c>
      <c r="C110" s="1129">
        <v>65000</v>
      </c>
      <c r="D110" s="1007">
        <v>0</v>
      </c>
    </row>
    <row r="111" spans="1:4" hidden="1" x14ac:dyDescent="0.35">
      <c r="A111" s="997" t="s">
        <v>171</v>
      </c>
      <c r="B111" s="1129">
        <v>46541</v>
      </c>
      <c r="C111" s="1129">
        <v>46541</v>
      </c>
      <c r="D111" s="1007">
        <v>0</v>
      </c>
    </row>
    <row r="112" spans="1:4" hidden="1" x14ac:dyDescent="0.35">
      <c r="A112" s="997" t="s">
        <v>10379</v>
      </c>
      <c r="B112" s="1129">
        <v>1329980</v>
      </c>
      <c r="C112" s="1129">
        <v>1329980</v>
      </c>
      <c r="D112" s="1007">
        <v>0</v>
      </c>
    </row>
    <row r="113" spans="1:4" hidden="1" x14ac:dyDescent="0.35">
      <c r="A113" s="997" t="s">
        <v>44</v>
      </c>
      <c r="B113" s="1129">
        <v>10000</v>
      </c>
      <c r="C113" s="1129">
        <v>10000</v>
      </c>
      <c r="D113" s="1007">
        <v>0</v>
      </c>
    </row>
    <row r="114" spans="1:4" hidden="1" x14ac:dyDescent="0.35">
      <c r="A114" s="997" t="s">
        <v>11007</v>
      </c>
      <c r="B114" s="1129">
        <v>69890</v>
      </c>
      <c r="C114" s="1129">
        <v>69890</v>
      </c>
      <c r="D114" s="1007">
        <v>0</v>
      </c>
    </row>
    <row r="115" spans="1:4" hidden="1" x14ac:dyDescent="0.35">
      <c r="A115" s="997" t="s">
        <v>769</v>
      </c>
      <c r="B115" s="1129">
        <v>190145</v>
      </c>
      <c r="C115" s="1129">
        <v>190145</v>
      </c>
      <c r="D115" s="1007">
        <v>0</v>
      </c>
    </row>
    <row r="116" spans="1:4" hidden="1" x14ac:dyDescent="0.35">
      <c r="A116" s="997" t="s">
        <v>38</v>
      </c>
      <c r="B116" s="1129">
        <v>110704</v>
      </c>
      <c r="C116" s="1129">
        <v>110704</v>
      </c>
      <c r="D116" s="1007">
        <v>0</v>
      </c>
    </row>
    <row r="117" spans="1:4" hidden="1" x14ac:dyDescent="0.35">
      <c r="A117" s="997" t="s">
        <v>2227</v>
      </c>
      <c r="B117" s="1129">
        <v>381380</v>
      </c>
      <c r="C117" s="1129">
        <v>381380</v>
      </c>
      <c r="D117" s="1007">
        <v>0</v>
      </c>
    </row>
    <row r="118" spans="1:4" hidden="1" x14ac:dyDescent="0.35">
      <c r="A118" s="997" t="s">
        <v>6511</v>
      </c>
      <c r="B118" s="1129">
        <v>1741940</v>
      </c>
      <c r="C118" s="1129">
        <v>1741940</v>
      </c>
      <c r="D118" s="1007">
        <v>0</v>
      </c>
    </row>
    <row r="119" spans="1:4" hidden="1" x14ac:dyDescent="0.35">
      <c r="A119" s="997" t="s">
        <v>11075</v>
      </c>
      <c r="B119" s="1129">
        <v>900642</v>
      </c>
      <c r="C119" s="1129">
        <v>900642</v>
      </c>
      <c r="D119" s="1007">
        <v>0</v>
      </c>
    </row>
    <row r="120" spans="1:4" x14ac:dyDescent="0.35">
      <c r="A120" s="997" t="s">
        <v>6720</v>
      </c>
      <c r="B120" s="1129">
        <v>270400</v>
      </c>
      <c r="C120" s="1129">
        <v>270400</v>
      </c>
      <c r="D120" s="1007">
        <v>0</v>
      </c>
    </row>
    <row r="121" spans="1:4" x14ac:dyDescent="0.35">
      <c r="A121" s="997" t="s">
        <v>11271</v>
      </c>
      <c r="B121" s="1129">
        <v>34476</v>
      </c>
      <c r="C121" s="1129">
        <v>34476</v>
      </c>
      <c r="D121" s="1007">
        <v>0</v>
      </c>
    </row>
    <row r="122" spans="1:4" x14ac:dyDescent="0.35">
      <c r="A122" s="997" t="s">
        <v>6955</v>
      </c>
      <c r="B122" s="1129">
        <v>975613</v>
      </c>
      <c r="C122" s="1129">
        <v>975613</v>
      </c>
      <c r="D122" s="1007">
        <v>0</v>
      </c>
    </row>
    <row r="123" spans="1:4" x14ac:dyDescent="0.35">
      <c r="A123" s="997" t="s">
        <v>160</v>
      </c>
      <c r="B123" s="1129">
        <v>7375</v>
      </c>
      <c r="C123" s="1129">
        <v>7375</v>
      </c>
      <c r="D123" s="1007">
        <v>0</v>
      </c>
    </row>
    <row r="124" spans="1:4" x14ac:dyDescent="0.35">
      <c r="A124" s="997" t="s">
        <v>10122</v>
      </c>
      <c r="B124" s="1129">
        <v>80000</v>
      </c>
      <c r="C124" s="1129">
        <v>80000</v>
      </c>
      <c r="D124" s="1007">
        <v>0</v>
      </c>
    </row>
    <row r="125" spans="1:4" x14ac:dyDescent="0.35">
      <c r="A125" s="997" t="s">
        <v>2649</v>
      </c>
      <c r="B125" s="1129">
        <v>202856</v>
      </c>
      <c r="C125" s="1129">
        <v>202856</v>
      </c>
      <c r="D125" s="1007">
        <v>0</v>
      </c>
    </row>
    <row r="126" spans="1:4" x14ac:dyDescent="0.35">
      <c r="A126" s="997" t="s">
        <v>7067</v>
      </c>
      <c r="B126" s="1129">
        <v>1567993</v>
      </c>
      <c r="C126" s="1129">
        <v>1567993</v>
      </c>
      <c r="D126" s="1007">
        <v>0</v>
      </c>
    </row>
    <row r="127" spans="1:4" x14ac:dyDescent="0.35">
      <c r="A127" s="997" t="s">
        <v>6505</v>
      </c>
      <c r="B127" s="1129">
        <v>156073</v>
      </c>
      <c r="C127" s="1129">
        <v>156073</v>
      </c>
      <c r="D127" s="1007">
        <v>0</v>
      </c>
    </row>
    <row r="128" spans="1:4" x14ac:dyDescent="0.35">
      <c r="A128" s="997" t="s">
        <v>3946</v>
      </c>
      <c r="B128" s="1129">
        <v>514945</v>
      </c>
      <c r="C128" s="1129">
        <v>514945</v>
      </c>
      <c r="D128" s="1007">
        <v>0</v>
      </c>
    </row>
    <row r="129" spans="1:4" x14ac:dyDescent="0.35">
      <c r="A129" s="997" t="s">
        <v>5729</v>
      </c>
      <c r="B129" s="1129">
        <v>20800</v>
      </c>
      <c r="C129" s="1129">
        <v>20800</v>
      </c>
      <c r="D129" s="1007">
        <v>0</v>
      </c>
    </row>
    <row r="130" spans="1:4" x14ac:dyDescent="0.35">
      <c r="A130" s="997" t="s">
        <v>3733</v>
      </c>
      <c r="B130" s="1129">
        <v>633124</v>
      </c>
      <c r="C130" s="1129">
        <v>633124</v>
      </c>
      <c r="D130" s="1007">
        <v>0</v>
      </c>
    </row>
    <row r="131" spans="1:4" x14ac:dyDescent="0.35">
      <c r="A131" s="997" t="s">
        <v>5811</v>
      </c>
      <c r="B131" s="1129">
        <v>317719</v>
      </c>
      <c r="C131" s="1129">
        <v>317719</v>
      </c>
      <c r="D131" s="1007">
        <v>0</v>
      </c>
    </row>
    <row r="132" spans="1:4" ht="24" thickBot="1" x14ac:dyDescent="0.4">
      <c r="A132" s="997" t="s">
        <v>75</v>
      </c>
      <c r="B132" s="1129">
        <v>48235</v>
      </c>
      <c r="C132" s="1129">
        <v>2236297</v>
      </c>
      <c r="D132" s="1007">
        <v>-2188062</v>
      </c>
    </row>
    <row r="133" spans="1:4" ht="24" thickBot="1" x14ac:dyDescent="0.4">
      <c r="A133" s="1009" t="s">
        <v>45</v>
      </c>
      <c r="B133" s="1010">
        <v>240774323.5</v>
      </c>
      <c r="C133" s="1011">
        <v>229532739</v>
      </c>
      <c r="D133" s="1012">
        <v>11241584.5</v>
      </c>
    </row>
    <row r="134" spans="1:4" x14ac:dyDescent="0.35">
      <c r="A134"/>
      <c r="B134"/>
      <c r="C134"/>
      <c r="D134"/>
    </row>
    <row r="135" spans="1:4" x14ac:dyDescent="0.35">
      <c r="A135"/>
      <c r="B135"/>
      <c r="C135"/>
      <c r="D135"/>
    </row>
    <row r="136" spans="1:4" x14ac:dyDescent="0.35">
      <c r="A136"/>
      <c r="B136"/>
      <c r="C136"/>
      <c r="D136"/>
    </row>
    <row r="137" spans="1:4" x14ac:dyDescent="0.35">
      <c r="A137"/>
      <c r="B137"/>
      <c r="C137"/>
      <c r="D137"/>
    </row>
    <row r="138" spans="1:4" ht="24" thickBot="1" x14ac:dyDescent="0.4">
      <c r="A138"/>
      <c r="B138"/>
      <c r="C138"/>
      <c r="D138"/>
    </row>
    <row r="139" spans="1:4" ht="24" thickBot="1" x14ac:dyDescent="0.4">
      <c r="A139"/>
      <c r="B139"/>
      <c r="C139"/>
      <c r="D139"/>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G21" sqref="G2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50" t="s">
        <v>10314</v>
      </c>
      <c r="B4" s="1251"/>
      <c r="C4" s="1252"/>
      <c r="E4" s="1250" t="s">
        <v>8022</v>
      </c>
      <c r="F4" s="1251"/>
      <c r="G4" s="1252"/>
      <c r="I4" s="1250" t="s">
        <v>7088</v>
      </c>
      <c r="J4" s="1251"/>
      <c r="K4" s="1252"/>
      <c r="M4" s="1250" t="s">
        <v>6017</v>
      </c>
      <c r="N4" s="1251"/>
      <c r="O4" s="1252"/>
      <c r="Q4" s="1250" t="s">
        <v>5069</v>
      </c>
      <c r="R4" s="1251"/>
      <c r="S4" s="1252"/>
      <c r="U4" s="1250" t="s">
        <v>3663</v>
      </c>
      <c r="V4" s="1251"/>
      <c r="W4" s="1252"/>
      <c r="Y4" s="1250" t="s">
        <v>2640</v>
      </c>
      <c r="Z4" s="1251"/>
      <c r="AA4" s="1252"/>
      <c r="AC4" s="1256" t="s">
        <v>6019</v>
      </c>
      <c r="AD4" s="1257"/>
      <c r="AE4" s="1258"/>
      <c r="AG4" s="1273" t="s">
        <v>1085</v>
      </c>
      <c r="AH4" s="1274"/>
      <c r="AI4" s="1275"/>
    </row>
    <row r="5" spans="1:42" ht="21" customHeight="1" x14ac:dyDescent="0.25">
      <c r="A5" s="1253"/>
      <c r="B5" s="1254"/>
      <c r="C5" s="1255"/>
      <c r="E5" s="1253"/>
      <c r="F5" s="1254"/>
      <c r="G5" s="1255"/>
      <c r="I5" s="1253"/>
      <c r="J5" s="1254"/>
      <c r="K5" s="1255"/>
      <c r="M5" s="1253"/>
      <c r="N5" s="1254"/>
      <c r="O5" s="1255"/>
      <c r="Q5" s="1253"/>
      <c r="R5" s="1254"/>
      <c r="S5" s="1255"/>
      <c r="U5" s="1253"/>
      <c r="V5" s="1254"/>
      <c r="W5" s="1255"/>
      <c r="Y5" s="1253"/>
      <c r="Z5" s="1254"/>
      <c r="AA5" s="1255"/>
      <c r="AB5" s="3"/>
      <c r="AC5" s="1259"/>
      <c r="AD5" s="1260"/>
      <c r="AE5" s="1261"/>
      <c r="AG5" s="1273"/>
      <c r="AH5" s="1274"/>
      <c r="AI5" s="1275"/>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28255737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26985834.387096774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SUM(Posting!E18077:E18470)</f>
        <v>36189280.209677421</v>
      </c>
      <c r="C13" s="276">
        <f>SUM(Posting!F18077:F18470)</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SUM(Posting!E18471:E22713)</f>
        <v>22994616</v>
      </c>
      <c r="C14" s="276">
        <f>SUM(Posting!F18701:F22713)</f>
        <v>15166254</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c r="C15" s="276">
        <f>SUM(Posting!B14382:B14638)</f>
        <v>0</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c r="C16" s="276">
        <f>SUM(Posting!B14639:B14885)</f>
        <v>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SUM(Posting!B15267:B22526)</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209537622.55913979</v>
      </c>
      <c r="C19" s="279">
        <f>SUM(C7:C18)</f>
        <v>233165043</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23627420.440860212</v>
      </c>
      <c r="G21" s="699">
        <f>G19-F19</f>
        <v>46800541.815737337</v>
      </c>
      <c r="K21" s="699">
        <f>K19-J19</f>
        <v>15703108.030833334</v>
      </c>
      <c r="O21" s="3">
        <f>O19-N19</f>
        <v>12408423.384024575</v>
      </c>
      <c r="Z21" s="3"/>
    </row>
    <row r="22" spans="1:37" ht="15.75" x14ac:dyDescent="0.25">
      <c r="A22" s="1276"/>
      <c r="B22" s="1276"/>
      <c r="C22" s="1"/>
      <c r="G22" s="699"/>
      <c r="I22" s="1276" t="s">
        <v>7707</v>
      </c>
      <c r="J22" s="1276"/>
      <c r="K22" s="1">
        <v>2831635</v>
      </c>
      <c r="Q22" s="3">
        <f>O19-N19</f>
        <v>12408423.384024575</v>
      </c>
      <c r="U22" s="3"/>
      <c r="V22" s="3"/>
      <c r="Y22" s="3"/>
      <c r="AC22" s="3"/>
      <c r="AG22" s="3"/>
    </row>
    <row r="23" spans="1:37" ht="15.75" customHeight="1" x14ac:dyDescent="0.3">
      <c r="A23" s="1276"/>
      <c r="B23" s="1276"/>
      <c r="C23" s="1"/>
      <c r="E23" s="1277" t="s">
        <v>11407</v>
      </c>
      <c r="F23" s="1277"/>
      <c r="G23" s="1277"/>
      <c r="I23" s="1276" t="s">
        <v>7708</v>
      </c>
      <c r="J23" s="1276"/>
      <c r="K23" s="1">
        <v>476160</v>
      </c>
      <c r="Q23" s="1">
        <v>12408423</v>
      </c>
      <c r="S23" s="3"/>
      <c r="U23" s="1"/>
      <c r="Y23" s="1"/>
      <c r="AC23" s="1"/>
      <c r="AG23" s="1"/>
    </row>
    <row r="24" spans="1:37" ht="21" x14ac:dyDescent="0.25">
      <c r="A24" s="1276"/>
      <c r="B24" s="1276"/>
      <c r="C24" s="1"/>
      <c r="E24" s="1057" t="s">
        <v>892</v>
      </c>
      <c r="F24" s="1057" t="s">
        <v>3</v>
      </c>
      <c r="G24" s="1057" t="s">
        <v>4</v>
      </c>
      <c r="I24" s="1276" t="s">
        <v>8180</v>
      </c>
      <c r="J24" s="1276"/>
      <c r="K24" s="1">
        <v>2434251</v>
      </c>
    </row>
    <row r="25" spans="1:37" ht="18.75" x14ac:dyDescent="0.25">
      <c r="C25" s="3"/>
      <c r="E25" s="2" t="s">
        <v>11409</v>
      </c>
      <c r="F25" s="1022">
        <f ca="1">SUMIF(Posting!$B:$E,"Meezan Bank Head Office",Posting!$E:$E)</f>
        <v>22193895</v>
      </c>
      <c r="G25" s="1022">
        <f ca="1">SUMIF(Posting!$B:$F,"Meezan Bank Head Office",Posting!$F:$F)</f>
        <v>19830000</v>
      </c>
      <c r="K25" s="3">
        <f>K21-K22-K23-K24</f>
        <v>9961062.0308333337</v>
      </c>
    </row>
    <row r="26" spans="1:37" ht="18.75" x14ac:dyDescent="0.25">
      <c r="E26" s="2" t="s">
        <v>11408</v>
      </c>
      <c r="F26" s="1022">
        <f ca="1">SUMIF(Posting!$B:$E,"Saifee Hospital",Posting!$E:$E)</f>
        <v>2627510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11410</v>
      </c>
      <c r="F28" s="278">
        <f ca="1">F19-F25-F26</f>
        <v>127473550.60426268</v>
      </c>
      <c r="G28" s="279">
        <f ca="1">G19-G25-G26</f>
        <v>174931246.42000002</v>
      </c>
      <c r="K28" s="3"/>
    </row>
    <row r="29" spans="1:37" x14ac:dyDescent="0.25">
      <c r="F29" s="1"/>
      <c r="G29" s="3"/>
    </row>
    <row r="30" spans="1:37" ht="15.75" x14ac:dyDescent="0.25">
      <c r="B30" s="3"/>
      <c r="G30" s="699">
        <f ca="1">G28-F28</f>
        <v>47457695.815737337</v>
      </c>
    </row>
    <row r="32" spans="1:37" x14ac:dyDescent="0.25">
      <c r="F32" s="3"/>
    </row>
    <row r="37" spans="32:42" ht="15.75" thickBot="1" x14ac:dyDescent="0.3"/>
    <row r="38" spans="32:42" ht="15" customHeight="1" x14ac:dyDescent="0.25">
      <c r="AF38" s="1264" t="s">
        <v>2641</v>
      </c>
      <c r="AG38" s="1265"/>
      <c r="AH38" s="1265"/>
      <c r="AI38" s="1265"/>
      <c r="AJ38" s="1265"/>
      <c r="AK38" s="1265"/>
      <c r="AL38" s="1265"/>
      <c r="AM38" s="1265"/>
      <c r="AN38" s="1265"/>
      <c r="AO38" s="1265"/>
      <c r="AP38" s="1266"/>
    </row>
    <row r="39" spans="32:42" ht="15" customHeight="1" x14ac:dyDescent="0.25">
      <c r="AF39" s="1267"/>
      <c r="AG39" s="1268"/>
      <c r="AH39" s="1268"/>
      <c r="AI39" s="1268"/>
      <c r="AJ39" s="1268"/>
      <c r="AK39" s="1268"/>
      <c r="AL39" s="1268"/>
      <c r="AM39" s="1268"/>
      <c r="AN39" s="1268"/>
      <c r="AO39" s="1268"/>
      <c r="AP39" s="1269"/>
    </row>
    <row r="40" spans="32:42" ht="15.75" thickBot="1" x14ac:dyDescent="0.3">
      <c r="AF40" s="1270"/>
      <c r="AG40" s="1271"/>
      <c r="AH40" s="1271"/>
      <c r="AI40" s="1271"/>
      <c r="AJ40" s="1271"/>
      <c r="AK40" s="1271"/>
      <c r="AL40" s="1271"/>
      <c r="AM40" s="1271"/>
      <c r="AN40" s="1271"/>
      <c r="AO40" s="1271"/>
      <c r="AP40" s="1272"/>
    </row>
    <row r="41" spans="32:42" ht="14.45" customHeight="1" x14ac:dyDescent="0.25">
      <c r="AN41" s="1262" t="s">
        <v>2640</v>
      </c>
      <c r="AO41" s="1262"/>
      <c r="AP41" s="1262"/>
    </row>
    <row r="42" spans="32:42" ht="26.25" customHeight="1" x14ac:dyDescent="0.25">
      <c r="AN42" s="1263"/>
      <c r="AO42" s="1263"/>
      <c r="AP42" s="1263"/>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44" t="s">
        <v>1201</v>
      </c>
      <c r="AG58" s="1245"/>
      <c r="AH58" s="1246"/>
    </row>
    <row r="59" spans="32:42" ht="15" hidden="1" customHeight="1" x14ac:dyDescent="0.25">
      <c r="AF59" s="1247"/>
      <c r="AG59" s="1248"/>
      <c r="AH59" s="1249"/>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B133" sqref="B13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00" t="s">
        <v>1767</v>
      </c>
      <c r="B1" s="1300"/>
      <c r="C1" s="1300"/>
      <c r="D1" s="1300"/>
      <c r="E1" s="1300"/>
      <c r="F1" s="1300"/>
      <c r="G1" s="1300"/>
      <c r="H1" s="1300"/>
      <c r="I1" s="1300"/>
      <c r="J1" s="1300"/>
      <c r="K1" s="1300"/>
      <c r="L1" s="1300"/>
      <c r="M1" s="1300"/>
      <c r="N1" s="1300"/>
    </row>
    <row r="2" spans="1:14" ht="14.45" customHeight="1" x14ac:dyDescent="0.25">
      <c r="A2" s="1300"/>
      <c r="B2" s="1300"/>
      <c r="C2" s="1300"/>
      <c r="D2" s="1300"/>
      <c r="E2" s="1300"/>
      <c r="F2" s="1300"/>
      <c r="G2" s="1300"/>
      <c r="H2" s="1300"/>
      <c r="I2" s="1300"/>
      <c r="J2" s="1300"/>
      <c r="K2" s="1300"/>
      <c r="L2" s="1300"/>
      <c r="M2" s="1300"/>
      <c r="N2" s="1300"/>
    </row>
    <row r="3" spans="1:14" ht="14.45" customHeight="1" x14ac:dyDescent="0.25">
      <c r="A3" s="1301" t="s">
        <v>4713</v>
      </c>
      <c r="B3" s="1301"/>
      <c r="C3" s="1301"/>
      <c r="D3" s="1301"/>
      <c r="E3" s="1301"/>
      <c r="F3" s="1301"/>
      <c r="G3" s="1301"/>
      <c r="H3" s="1301"/>
      <c r="I3" s="1301"/>
      <c r="J3" s="1301"/>
      <c r="K3" s="1301"/>
      <c r="L3" s="1301"/>
      <c r="M3" s="1301"/>
      <c r="N3" s="1301"/>
    </row>
    <row r="4" spans="1:14" ht="14.45" customHeight="1" x14ac:dyDescent="0.25">
      <c r="A4" s="1301"/>
      <c r="B4" s="1301"/>
      <c r="C4" s="1301"/>
      <c r="D4" s="1301"/>
      <c r="E4" s="1301"/>
      <c r="F4" s="1301"/>
      <c r="G4" s="1301"/>
      <c r="H4" s="1301"/>
      <c r="I4" s="1301"/>
      <c r="J4" s="1301"/>
      <c r="K4" s="1301"/>
      <c r="L4" s="1301"/>
      <c r="M4" s="1301"/>
      <c r="N4" s="1301"/>
    </row>
    <row r="6" spans="1:14" x14ac:dyDescent="0.25">
      <c r="A6" s="1287" t="s">
        <v>5990</v>
      </c>
      <c r="B6" s="1287"/>
      <c r="C6" s="1287"/>
      <c r="D6" s="1287"/>
      <c r="E6" s="1287"/>
      <c r="F6" s="1287"/>
      <c r="G6" s="1287"/>
      <c r="H6" s="1287"/>
      <c r="I6" s="1287"/>
      <c r="J6" s="1287"/>
      <c r="K6" s="1287"/>
      <c r="L6" s="1287"/>
      <c r="M6" s="1287"/>
      <c r="N6" s="1287"/>
    </row>
    <row r="7" spans="1:14" x14ac:dyDescent="0.25">
      <c r="A7" s="1287"/>
      <c r="B7" s="1287"/>
      <c r="C7" s="1287"/>
      <c r="D7" s="1287"/>
      <c r="E7" s="1287"/>
      <c r="F7" s="1287"/>
      <c r="G7" s="1287"/>
      <c r="H7" s="1287"/>
      <c r="I7" s="1287"/>
      <c r="J7" s="1287"/>
      <c r="K7" s="1287"/>
      <c r="L7" s="1287"/>
      <c r="M7" s="1287"/>
      <c r="N7" s="1287"/>
    </row>
    <row r="8" spans="1:14" x14ac:dyDescent="0.25">
      <c r="A8" s="1288" t="s">
        <v>6021</v>
      </c>
      <c r="B8" s="1288"/>
      <c r="C8" s="1288"/>
      <c r="D8" s="1288"/>
      <c r="E8" s="1288"/>
      <c r="F8" s="1288"/>
      <c r="G8" s="1288"/>
      <c r="H8" s="1288"/>
      <c r="I8" s="1288"/>
      <c r="J8" s="1288"/>
      <c r="K8" s="1288"/>
      <c r="L8" s="1288"/>
      <c r="M8" s="1288"/>
      <c r="N8" s="1288"/>
    </row>
    <row r="9" spans="1:14" x14ac:dyDescent="0.25">
      <c r="A9" s="1288"/>
      <c r="B9" s="1288"/>
      <c r="C9" s="1288"/>
      <c r="D9" s="1288"/>
      <c r="E9" s="1288"/>
      <c r="F9" s="1288"/>
      <c r="G9" s="1288"/>
      <c r="H9" s="1288"/>
      <c r="I9" s="1288"/>
      <c r="J9" s="1288"/>
      <c r="K9" s="1288"/>
      <c r="L9" s="1288"/>
      <c r="M9" s="1288"/>
      <c r="N9" s="1288"/>
    </row>
    <row r="10" spans="1:14" ht="14.45" customHeight="1" x14ac:dyDescent="0.25">
      <c r="A10" s="1289" t="s">
        <v>1894</v>
      </c>
      <c r="B10" s="1290"/>
      <c r="C10" s="1290"/>
      <c r="D10" s="1291"/>
      <c r="E10" s="463"/>
      <c r="F10" s="1298" t="s">
        <v>4751</v>
      </c>
      <c r="G10" s="1298"/>
      <c r="H10" s="1298"/>
      <c r="I10" s="1298"/>
      <c r="K10" s="1299" t="s">
        <v>1202</v>
      </c>
      <c r="L10" s="1299"/>
      <c r="M10" s="1299"/>
      <c r="N10" s="1299"/>
    </row>
    <row r="11" spans="1:14" ht="14.45" customHeight="1" x14ac:dyDescent="0.25">
      <c r="A11" s="1292"/>
      <c r="B11" s="1293"/>
      <c r="C11" s="1293"/>
      <c r="D11" s="1294"/>
      <c r="E11" s="464"/>
      <c r="F11" s="1298"/>
      <c r="G11" s="1298"/>
      <c r="H11" s="1298"/>
      <c r="I11" s="1298"/>
      <c r="K11" s="1299"/>
      <c r="L11" s="1299"/>
      <c r="M11" s="1299"/>
      <c r="N11" s="1299"/>
    </row>
    <row r="12" spans="1:14" ht="14.45" customHeight="1" x14ac:dyDescent="0.25">
      <c r="A12" s="1295"/>
      <c r="B12" s="1296"/>
      <c r="C12" s="1296"/>
      <c r="D12" s="1297"/>
      <c r="E12" s="465"/>
      <c r="F12" s="1298"/>
      <c r="G12" s="1298"/>
      <c r="H12" s="1298"/>
      <c r="I12" s="1298"/>
      <c r="K12" s="1299"/>
      <c r="L12" s="1299"/>
      <c r="M12" s="1299"/>
      <c r="N12" s="1299"/>
    </row>
    <row r="13" spans="1:14" ht="27" thickBot="1" x14ac:dyDescent="0.3">
      <c r="A13" s="1278" t="s">
        <v>4590</v>
      </c>
      <c r="B13" s="1279"/>
      <c r="C13" s="1279"/>
      <c r="D13" s="1280"/>
      <c r="E13" s="466"/>
      <c r="F13" s="1281" t="s">
        <v>4590</v>
      </c>
      <c r="G13" s="1282"/>
      <c r="H13" s="1282"/>
      <c r="I13" s="1283"/>
      <c r="K13" s="1281" t="s">
        <v>4590</v>
      </c>
      <c r="L13" s="1282"/>
      <c r="M13" s="1282"/>
      <c r="N13" s="1283"/>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84" t="s">
        <v>4596</v>
      </c>
      <c r="B39" s="1284"/>
      <c r="C39" s="1284"/>
      <c r="D39" s="205">
        <f>SUM(D15:D38)</f>
        <v>6567291</v>
      </c>
      <c r="E39" s="472"/>
      <c r="F39" s="1285" t="s">
        <v>4596</v>
      </c>
      <c r="G39" s="1285"/>
      <c r="H39" s="1286"/>
      <c r="I39" s="429">
        <f>SUM(I15:I38)</f>
        <v>6374135</v>
      </c>
      <c r="K39" s="1285" t="s">
        <v>4596</v>
      </c>
      <c r="L39" s="1285"/>
      <c r="M39" s="1286"/>
      <c r="N39" s="429">
        <f>SUM(N15:N38)</f>
        <v>6374135</v>
      </c>
    </row>
    <row r="40" spans="1:14" x14ac:dyDescent="0.25">
      <c r="D40" s="50"/>
      <c r="E40" s="472"/>
      <c r="I40" s="50"/>
    </row>
    <row r="41" spans="1:14" x14ac:dyDescent="0.25">
      <c r="D41" s="50"/>
      <c r="E41" s="472"/>
      <c r="I41" s="50"/>
    </row>
    <row r="42" spans="1:14" x14ac:dyDescent="0.25">
      <c r="A42" s="1287" t="s">
        <v>6137</v>
      </c>
      <c r="B42" s="1287"/>
      <c r="C42" s="1287"/>
      <c r="D42" s="1287"/>
      <c r="E42" s="1287"/>
      <c r="F42" s="1287"/>
      <c r="G42" s="1287"/>
      <c r="H42" s="1287"/>
      <c r="I42" s="1287"/>
      <c r="J42" s="1287"/>
      <c r="K42" s="1287"/>
      <c r="L42" s="1287"/>
      <c r="M42" s="1287"/>
      <c r="N42" s="1287"/>
    </row>
    <row r="43" spans="1:14" x14ac:dyDescent="0.25">
      <c r="A43" s="1287"/>
      <c r="B43" s="1287"/>
      <c r="C43" s="1287"/>
      <c r="D43" s="1287"/>
      <c r="E43" s="1287"/>
      <c r="F43" s="1287"/>
      <c r="G43" s="1287"/>
      <c r="H43" s="1287"/>
      <c r="I43" s="1287"/>
      <c r="J43" s="1287"/>
      <c r="K43" s="1287"/>
      <c r="L43" s="1287"/>
      <c r="M43" s="1287"/>
      <c r="N43" s="1287"/>
    </row>
    <row r="44" spans="1:14" x14ac:dyDescent="0.25">
      <c r="A44" s="1288" t="s">
        <v>6138</v>
      </c>
      <c r="B44" s="1288"/>
      <c r="C44" s="1288"/>
      <c r="D44" s="1288"/>
      <c r="E44" s="1288"/>
      <c r="F44" s="1288"/>
      <c r="G44" s="1288"/>
      <c r="H44" s="1288"/>
      <c r="I44" s="1288"/>
      <c r="J44" s="1288"/>
      <c r="K44" s="1288"/>
      <c r="L44" s="1288"/>
      <c r="M44" s="1288"/>
      <c r="N44" s="1288"/>
    </row>
    <row r="45" spans="1:14" x14ac:dyDescent="0.25">
      <c r="A45" s="1288"/>
      <c r="B45" s="1288"/>
      <c r="C45" s="1288"/>
      <c r="D45" s="1288"/>
      <c r="E45" s="1288"/>
      <c r="F45" s="1288"/>
      <c r="G45" s="1288"/>
      <c r="H45" s="1288"/>
      <c r="I45" s="1288"/>
      <c r="J45" s="1288"/>
      <c r="K45" s="1288"/>
      <c r="L45" s="1288"/>
      <c r="M45" s="1288"/>
      <c r="N45" s="1288"/>
    </row>
    <row r="46" spans="1:14" ht="14.45" customHeight="1" x14ac:dyDescent="0.25">
      <c r="A46" s="1289" t="s">
        <v>1894</v>
      </c>
      <c r="B46" s="1290"/>
      <c r="C46" s="1290"/>
      <c r="D46" s="1291"/>
      <c r="E46" s="463"/>
      <c r="F46" s="1298" t="s">
        <v>4751</v>
      </c>
      <c r="G46" s="1298"/>
      <c r="H46" s="1298"/>
      <c r="I46" s="1298"/>
      <c r="K46" s="1299" t="s">
        <v>1202</v>
      </c>
      <c r="L46" s="1299"/>
      <c r="M46" s="1299"/>
      <c r="N46" s="1299"/>
    </row>
    <row r="47" spans="1:14" ht="14.45" customHeight="1" x14ac:dyDescent="0.25">
      <c r="A47" s="1292"/>
      <c r="B47" s="1293"/>
      <c r="C47" s="1293"/>
      <c r="D47" s="1294"/>
      <c r="E47" s="464"/>
      <c r="F47" s="1298"/>
      <c r="G47" s="1298"/>
      <c r="H47" s="1298"/>
      <c r="I47" s="1298"/>
      <c r="K47" s="1299"/>
      <c r="L47" s="1299"/>
      <c r="M47" s="1299"/>
      <c r="N47" s="1299"/>
    </row>
    <row r="48" spans="1:14" ht="14.45" customHeight="1" x14ac:dyDescent="0.25">
      <c r="A48" s="1295"/>
      <c r="B48" s="1296"/>
      <c r="C48" s="1296"/>
      <c r="D48" s="1297"/>
      <c r="E48" s="465"/>
      <c r="F48" s="1298"/>
      <c r="G48" s="1298"/>
      <c r="H48" s="1298"/>
      <c r="I48" s="1298"/>
      <c r="K48" s="1299"/>
      <c r="L48" s="1299"/>
      <c r="M48" s="1299"/>
      <c r="N48" s="1299"/>
    </row>
    <row r="49" spans="1:14" ht="27" thickBot="1" x14ac:dyDescent="0.3">
      <c r="A49" s="1278" t="s">
        <v>4590</v>
      </c>
      <c r="B49" s="1279"/>
      <c r="C49" s="1279"/>
      <c r="D49" s="1280"/>
      <c r="E49" s="466"/>
      <c r="F49" s="1281" t="s">
        <v>4590</v>
      </c>
      <c r="G49" s="1282"/>
      <c r="H49" s="1282"/>
      <c r="I49" s="1283"/>
      <c r="K49" s="1281" t="s">
        <v>4590</v>
      </c>
      <c r="L49" s="1282"/>
      <c r="M49" s="1282"/>
      <c r="N49" s="1283"/>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84" t="s">
        <v>4596</v>
      </c>
      <c r="B79" s="1284"/>
      <c r="C79" s="1284"/>
      <c r="D79" s="205">
        <f>SUM(D51:D78)</f>
        <v>4135000</v>
      </c>
      <c r="E79" s="472"/>
      <c r="F79" s="1285" t="s">
        <v>4596</v>
      </c>
      <c r="G79" s="1285"/>
      <c r="H79" s="1286"/>
      <c r="I79" s="205">
        <f>SUM(I51:I78)</f>
        <v>4012280</v>
      </c>
      <c r="K79" s="1285" t="s">
        <v>4596</v>
      </c>
      <c r="L79" s="1285"/>
      <c r="M79" s="1286"/>
      <c r="N79" s="205">
        <f>SUM(N51:N78)</f>
        <v>4012280</v>
      </c>
    </row>
    <row r="82" spans="1:14" ht="27.75" customHeight="1" x14ac:dyDescent="0.25">
      <c r="A82" s="1287" t="s">
        <v>7091</v>
      </c>
      <c r="B82" s="1287"/>
      <c r="C82" s="1287"/>
      <c r="D82" s="1287"/>
      <c r="E82" s="1287"/>
      <c r="F82" s="1287"/>
      <c r="G82" s="1287"/>
      <c r="H82" s="1287"/>
      <c r="I82" s="1287"/>
      <c r="J82" s="1287"/>
      <c r="K82" s="1287"/>
      <c r="L82" s="1287"/>
      <c r="M82" s="1287"/>
      <c r="N82" s="1287"/>
    </row>
    <row r="83" spans="1:14" ht="15" customHeight="1" x14ac:dyDescent="0.25">
      <c r="A83" s="1288" t="s">
        <v>7092</v>
      </c>
      <c r="B83" s="1288"/>
      <c r="C83" s="1288"/>
      <c r="D83" s="1288"/>
      <c r="E83" s="1288"/>
      <c r="F83" s="1288"/>
      <c r="G83" s="1288"/>
      <c r="H83" s="1288"/>
      <c r="I83" s="1288"/>
      <c r="J83" s="1288"/>
      <c r="K83" s="1288"/>
      <c r="L83" s="1288"/>
      <c r="M83" s="1288"/>
      <c r="N83" s="1288"/>
    </row>
    <row r="84" spans="1:14" ht="15" customHeight="1" x14ac:dyDescent="0.25">
      <c r="A84" s="1288"/>
      <c r="B84" s="1288"/>
      <c r="C84" s="1288"/>
      <c r="D84" s="1288"/>
      <c r="E84" s="1288"/>
      <c r="F84" s="1288"/>
      <c r="G84" s="1288"/>
      <c r="H84" s="1288"/>
      <c r="I84" s="1288"/>
      <c r="J84" s="1288"/>
      <c r="K84" s="1288"/>
      <c r="L84" s="1288"/>
      <c r="M84" s="1288"/>
      <c r="N84" s="1288"/>
    </row>
    <row r="85" spans="1:14" ht="14.45" customHeight="1" x14ac:dyDescent="0.25">
      <c r="A85" s="1289" t="s">
        <v>1894</v>
      </c>
      <c r="B85" s="1290"/>
      <c r="C85" s="1290"/>
      <c r="D85" s="1291"/>
      <c r="E85" s="463"/>
      <c r="F85" s="1298" t="s">
        <v>4751</v>
      </c>
      <c r="G85" s="1298"/>
      <c r="H85" s="1298"/>
      <c r="I85" s="1298"/>
      <c r="K85" s="1299" t="s">
        <v>1202</v>
      </c>
      <c r="L85" s="1299"/>
      <c r="M85" s="1299"/>
      <c r="N85" s="1299"/>
    </row>
    <row r="86" spans="1:14" ht="14.45" customHeight="1" x14ac:dyDescent="0.25">
      <c r="A86" s="1292"/>
      <c r="B86" s="1293"/>
      <c r="C86" s="1293"/>
      <c r="D86" s="1294"/>
      <c r="E86" s="464"/>
      <c r="F86" s="1298"/>
      <c r="G86" s="1298"/>
      <c r="H86" s="1298"/>
      <c r="I86" s="1298"/>
      <c r="K86" s="1299"/>
      <c r="L86" s="1299"/>
      <c r="M86" s="1299"/>
      <c r="N86" s="1299"/>
    </row>
    <row r="87" spans="1:14" ht="14.45" customHeight="1" x14ac:dyDescent="0.25">
      <c r="A87" s="1295"/>
      <c r="B87" s="1296"/>
      <c r="C87" s="1296"/>
      <c r="D87" s="1297"/>
      <c r="E87" s="465"/>
      <c r="F87" s="1298"/>
      <c r="G87" s="1298"/>
      <c r="H87" s="1298"/>
      <c r="I87" s="1298"/>
      <c r="K87" s="1299"/>
      <c r="L87" s="1299"/>
      <c r="M87" s="1299"/>
      <c r="N87" s="1299"/>
    </row>
    <row r="88" spans="1:14" ht="27" thickBot="1" x14ac:dyDescent="0.3">
      <c r="A88" s="1278" t="s">
        <v>4590</v>
      </c>
      <c r="B88" s="1279"/>
      <c r="C88" s="1279"/>
      <c r="D88" s="1280"/>
      <c r="E88" s="466"/>
      <c r="F88" s="1281" t="s">
        <v>4590</v>
      </c>
      <c r="G88" s="1282"/>
      <c r="H88" s="1282"/>
      <c r="I88" s="1283"/>
      <c r="K88" s="1281" t="s">
        <v>4590</v>
      </c>
      <c r="L88" s="1282"/>
      <c r="M88" s="1282"/>
      <c r="N88" s="1283"/>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12381</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84" t="s">
        <v>4596</v>
      </c>
      <c r="B109" s="1284"/>
      <c r="C109" s="1284"/>
      <c r="D109" s="205">
        <f>SUM(D90:D108)</f>
        <v>4677000</v>
      </c>
      <c r="E109" s="472"/>
      <c r="F109" s="1285" t="s">
        <v>4596</v>
      </c>
      <c r="G109" s="1285"/>
      <c r="H109" s="1286"/>
      <c r="I109" s="429">
        <f>SUM(I90:I107)</f>
        <v>4531000</v>
      </c>
      <c r="K109" s="1285" t="s">
        <v>4596</v>
      </c>
      <c r="L109" s="1285"/>
      <c r="M109" s="1286"/>
      <c r="N109" s="429">
        <f>SUM(N90:N107)</f>
        <v>4531779</v>
      </c>
    </row>
    <row r="112" spans="1:14" ht="27.75" customHeight="1" x14ac:dyDescent="0.25">
      <c r="A112" s="1287" t="s">
        <v>10437</v>
      </c>
      <c r="B112" s="1287"/>
      <c r="C112" s="1287"/>
      <c r="D112" s="1287"/>
      <c r="E112" s="1287"/>
      <c r="F112" s="1287"/>
      <c r="G112" s="1287"/>
      <c r="H112" s="1287"/>
      <c r="I112" s="1287"/>
      <c r="J112" s="1287"/>
      <c r="K112" s="1287"/>
      <c r="L112" s="1287"/>
      <c r="M112" s="1287"/>
      <c r="N112" s="1287"/>
    </row>
    <row r="113" spans="1:14" ht="15" customHeight="1" x14ac:dyDescent="0.25">
      <c r="A113" s="1288" t="s">
        <v>10438</v>
      </c>
      <c r="B113" s="1288"/>
      <c r="C113" s="1288"/>
      <c r="D113" s="1288"/>
      <c r="E113" s="1288"/>
      <c r="F113" s="1288"/>
      <c r="G113" s="1288"/>
      <c r="H113" s="1288"/>
      <c r="I113" s="1288"/>
      <c r="J113" s="1288"/>
      <c r="K113" s="1288"/>
      <c r="L113" s="1288"/>
      <c r="M113" s="1288"/>
      <c r="N113" s="1288"/>
    </row>
    <row r="114" spans="1:14" ht="15" customHeight="1" x14ac:dyDescent="0.25">
      <c r="A114" s="1288"/>
      <c r="B114" s="1288"/>
      <c r="C114" s="1288"/>
      <c r="D114" s="1288"/>
      <c r="E114" s="1288"/>
      <c r="F114" s="1288"/>
      <c r="G114" s="1288"/>
      <c r="H114" s="1288"/>
      <c r="I114" s="1288"/>
      <c r="J114" s="1288"/>
      <c r="K114" s="1288"/>
      <c r="L114" s="1288"/>
      <c r="M114" s="1288"/>
      <c r="N114" s="1288"/>
    </row>
    <row r="115" spans="1:14" ht="14.45" customHeight="1" x14ac:dyDescent="0.25">
      <c r="A115" s="1289" t="s">
        <v>1894</v>
      </c>
      <c r="B115" s="1290"/>
      <c r="C115" s="1290"/>
      <c r="D115" s="1291"/>
      <c r="E115" s="463"/>
      <c r="F115" s="1298" t="s">
        <v>4751</v>
      </c>
      <c r="G115" s="1298"/>
      <c r="H115" s="1298"/>
      <c r="I115" s="1298"/>
      <c r="K115" s="1299" t="s">
        <v>1202</v>
      </c>
      <c r="L115" s="1299"/>
      <c r="M115" s="1299"/>
      <c r="N115" s="1299"/>
    </row>
    <row r="116" spans="1:14" ht="14.45" customHeight="1" x14ac:dyDescent="0.25">
      <c r="A116" s="1292"/>
      <c r="B116" s="1293"/>
      <c r="C116" s="1293"/>
      <c r="D116" s="1294"/>
      <c r="E116" s="464"/>
      <c r="F116" s="1298"/>
      <c r="G116" s="1298"/>
      <c r="H116" s="1298"/>
      <c r="I116" s="1298"/>
      <c r="K116" s="1299"/>
      <c r="L116" s="1299"/>
      <c r="M116" s="1299"/>
      <c r="N116" s="1299"/>
    </row>
    <row r="117" spans="1:14" ht="14.45" customHeight="1" x14ac:dyDescent="0.25">
      <c r="A117" s="1295"/>
      <c r="B117" s="1296"/>
      <c r="C117" s="1296"/>
      <c r="D117" s="1297"/>
      <c r="E117" s="465"/>
      <c r="F117" s="1298"/>
      <c r="G117" s="1298"/>
      <c r="H117" s="1298"/>
      <c r="I117" s="1298"/>
      <c r="K117" s="1299"/>
      <c r="L117" s="1299"/>
      <c r="M117" s="1299"/>
      <c r="N117" s="1299"/>
    </row>
    <row r="118" spans="1:14" ht="27" thickBot="1" x14ac:dyDescent="0.3">
      <c r="A118" s="1278" t="s">
        <v>4590</v>
      </c>
      <c r="B118" s="1279"/>
      <c r="C118" s="1279"/>
      <c r="D118" s="1280"/>
      <c r="E118" s="466"/>
      <c r="F118" s="1281" t="s">
        <v>4590</v>
      </c>
      <c r="G118" s="1282"/>
      <c r="H118" s="1282"/>
      <c r="I118" s="1283"/>
      <c r="K118" s="1281" t="s">
        <v>4590</v>
      </c>
      <c r="L118" s="1282"/>
      <c r="M118" s="1282"/>
      <c r="N118" s="1283"/>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99" t="s">
        <v>9944</v>
      </c>
      <c r="M123" s="32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ht="45" x14ac:dyDescent="0.25">
      <c r="A130" s="342">
        <v>45324</v>
      </c>
      <c r="B130" s="99" t="s">
        <v>12381</v>
      </c>
      <c r="C130" s="328"/>
      <c r="D130" s="782">
        <v>25000</v>
      </c>
      <c r="E130" s="471"/>
      <c r="F130" s="430">
        <v>45244</v>
      </c>
      <c r="G130" s="99" t="s">
        <v>11676</v>
      </c>
      <c r="H130" s="328"/>
      <c r="I130" s="367">
        <v>300000</v>
      </c>
      <c r="K130" s="430"/>
      <c r="L130" s="99"/>
      <c r="M130" s="328"/>
      <c r="N130" s="367"/>
    </row>
    <row r="131" spans="1:14" ht="30" x14ac:dyDescent="0.25">
      <c r="A131" s="342">
        <v>45325</v>
      </c>
      <c r="B131" s="99" t="s">
        <v>12463</v>
      </c>
      <c r="C131" s="15"/>
      <c r="D131" s="15">
        <v>50000</v>
      </c>
      <c r="E131" s="471"/>
      <c r="F131" s="430">
        <v>45257</v>
      </c>
      <c r="G131" s="99" t="s">
        <v>11802</v>
      </c>
      <c r="H131" s="328"/>
      <c r="I131" s="367">
        <v>500000</v>
      </c>
      <c r="K131" s="342"/>
      <c r="L131" s="99"/>
      <c r="M131" s="305"/>
      <c r="N131" s="15"/>
    </row>
    <row r="132" spans="1:14" x14ac:dyDescent="0.25">
      <c r="A132" s="342">
        <v>45341</v>
      </c>
      <c r="B132" s="99" t="s">
        <v>12607</v>
      </c>
      <c r="C132" s="305"/>
      <c r="D132" s="15">
        <v>40000</v>
      </c>
      <c r="E132" s="471"/>
      <c r="F132" s="430">
        <v>45258</v>
      </c>
      <c r="G132" s="99" t="s">
        <v>11803</v>
      </c>
      <c r="H132" s="328"/>
      <c r="I132" s="367">
        <v>830000</v>
      </c>
      <c r="K132" s="342"/>
      <c r="L132" s="99"/>
      <c r="M132" s="305"/>
      <c r="N132" s="15"/>
    </row>
    <row r="133" spans="1:14" x14ac:dyDescent="0.25">
      <c r="A133" s="342"/>
      <c r="B133" s="99"/>
      <c r="C133" s="15"/>
      <c r="D133" s="15"/>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84" t="s">
        <v>4596</v>
      </c>
      <c r="B139" s="1284"/>
      <c r="C139" s="1284"/>
      <c r="D139" s="205">
        <f>SUM(D120:D138)</f>
        <v>3885000</v>
      </c>
      <c r="E139" s="472"/>
      <c r="F139" s="1285" t="s">
        <v>4596</v>
      </c>
      <c r="G139" s="1285"/>
      <c r="H139" s="1286"/>
      <c r="I139" s="429">
        <f>SUM(I120:I137)</f>
        <v>11609683</v>
      </c>
      <c r="K139" s="1285" t="s">
        <v>4596</v>
      </c>
      <c r="L139" s="1285"/>
      <c r="M139" s="1286"/>
      <c r="N139" s="429">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E29"/>
  <sheetViews>
    <sheetView topLeftCell="A4" workbookViewId="0">
      <selection activeCell="M18" sqref="M18"/>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6.85546875" customWidth="1"/>
    <col min="8" max="8" width="7.7109375" customWidth="1"/>
    <col min="9" max="9" width="6.7109375" customWidth="1"/>
    <col min="10" max="10" width="6" customWidth="1"/>
    <col min="11" max="11" width="16" customWidth="1"/>
    <col min="12" max="14" width="6.85546875" customWidth="1"/>
    <col min="15" max="15" width="1.5703125" customWidth="1"/>
    <col min="16" max="16" width="7.7109375" customWidth="1"/>
    <col min="17" max="17" width="6.7109375" customWidth="1"/>
    <col min="18" max="18" width="6" customWidth="1"/>
    <col min="19" max="19" width="16" customWidth="1"/>
    <col min="20" max="20" width="2.5703125" customWidth="1"/>
    <col min="21" max="21" width="21.7109375" customWidth="1"/>
    <col min="22" max="23" width="15.85546875" bestFit="1" customWidth="1"/>
    <col min="24" max="24" width="19.7109375" bestFit="1" customWidth="1"/>
    <col min="25" max="25" width="6.28515625" customWidth="1"/>
    <col min="26" max="26" width="7.85546875" customWidth="1"/>
    <col min="27" max="27" width="15" customWidth="1"/>
    <col min="28" max="28" width="20.140625" customWidth="1"/>
    <col min="29" max="30" width="15.85546875" bestFit="1" customWidth="1"/>
    <col min="31" max="31" width="19.140625" bestFit="1" customWidth="1"/>
  </cols>
  <sheetData>
    <row r="1" spans="2:31" ht="27" thickBot="1" x14ac:dyDescent="0.45">
      <c r="B1" s="1327" t="s">
        <v>9502</v>
      </c>
      <c r="C1" s="1328"/>
      <c r="D1" s="1328"/>
      <c r="E1" s="1329"/>
      <c r="H1" s="1305" t="s">
        <v>11403</v>
      </c>
      <c r="I1" s="1306"/>
      <c r="J1" s="1306"/>
      <c r="K1" s="1307"/>
      <c r="P1" s="1305" t="s">
        <v>11403</v>
      </c>
      <c r="Q1" s="1306"/>
      <c r="R1" s="1306"/>
      <c r="S1" s="1307"/>
      <c r="U1" s="1321" t="s">
        <v>9502</v>
      </c>
      <c r="V1" s="1322"/>
      <c r="W1" s="1322"/>
      <c r="X1" s="1323"/>
      <c r="AB1" s="1327" t="s">
        <v>9502</v>
      </c>
      <c r="AC1" s="1328"/>
      <c r="AD1" s="1328"/>
      <c r="AE1" s="1329"/>
    </row>
    <row r="2" spans="2:31" ht="21" x14ac:dyDescent="0.35">
      <c r="B2" s="1324" t="s">
        <v>10401</v>
      </c>
      <c r="C2" s="1325"/>
      <c r="D2" s="1325"/>
      <c r="E2" s="1326"/>
      <c r="H2" s="1305" t="s">
        <v>11402</v>
      </c>
      <c r="I2" s="1306"/>
      <c r="J2" s="1306"/>
      <c r="K2" s="1307"/>
      <c r="P2" s="1305" t="s">
        <v>11402</v>
      </c>
      <c r="Q2" s="1306"/>
      <c r="R2" s="1306"/>
      <c r="S2" s="1307"/>
      <c r="U2" s="1324" t="s">
        <v>8164</v>
      </c>
      <c r="V2" s="1325"/>
      <c r="W2" s="1325"/>
      <c r="X2" s="1326"/>
      <c r="AB2" s="1324" t="s">
        <v>7170</v>
      </c>
      <c r="AC2" s="1325"/>
      <c r="AD2" s="1325"/>
      <c r="AE2" s="1326"/>
    </row>
    <row r="3" spans="2:31" ht="19.5" thickBot="1" x14ac:dyDescent="0.35">
      <c r="B3" s="931"/>
      <c r="C3" s="4"/>
      <c r="D3" s="4"/>
      <c r="E3" s="932"/>
      <c r="H3" s="931"/>
      <c r="I3" s="4"/>
      <c r="J3" s="4"/>
      <c r="K3" s="932"/>
      <c r="P3" s="931"/>
      <c r="Q3" s="4"/>
      <c r="R3" s="4"/>
      <c r="S3" s="932"/>
      <c r="U3" s="931"/>
      <c r="V3" s="4"/>
      <c r="W3" s="4"/>
      <c r="X3" s="932"/>
      <c r="AB3" s="931"/>
      <c r="AC3" s="4"/>
      <c r="AD3" s="4"/>
      <c r="AE3" s="932"/>
    </row>
    <row r="4" spans="2:31" ht="21.75" thickBot="1" x14ac:dyDescent="0.4">
      <c r="B4" s="1302" t="s">
        <v>9495</v>
      </c>
      <c r="C4" s="1303"/>
      <c r="D4" s="1303"/>
      <c r="E4" s="933">
        <f>'Main Summary'!B19</f>
        <v>209537622.55913979</v>
      </c>
      <c r="H4" s="1305" t="s">
        <v>11404</v>
      </c>
      <c r="I4" s="1306"/>
      <c r="J4" s="1306"/>
      <c r="K4" s="1307"/>
      <c r="P4" s="1305" t="s">
        <v>11404</v>
      </c>
      <c r="Q4" s="1306"/>
      <c r="R4" s="1306"/>
      <c r="S4" s="1307"/>
      <c r="U4" s="1302" t="s">
        <v>9495</v>
      </c>
      <c r="V4" s="1303"/>
      <c r="W4" s="1303"/>
      <c r="X4" s="933">
        <f ca="1">'Main Summary'!F19-S5-S10</f>
        <v>137668700.60426268</v>
      </c>
      <c r="AB4" s="1302" t="s">
        <v>9495</v>
      </c>
      <c r="AC4" s="1303"/>
      <c r="AD4" s="1303"/>
      <c r="AE4" s="933">
        <f>'Main Summary'!J19</f>
        <v>66512286.479166672</v>
      </c>
    </row>
    <row r="5" spans="2:31" ht="19.5" thickBot="1" x14ac:dyDescent="0.35">
      <c r="B5" s="1302" t="s">
        <v>9496</v>
      </c>
      <c r="C5" s="1303"/>
      <c r="D5" s="1303"/>
      <c r="E5" s="933">
        <f>'Main Summary'!C19</f>
        <v>233165043</v>
      </c>
      <c r="H5" s="1302" t="s">
        <v>9495</v>
      </c>
      <c r="I5" s="1303"/>
      <c r="J5" s="1303"/>
      <c r="K5" s="1035">
        <f ca="1">SUMIF(Posting!$B17317:$E27583,"Meezan Bank Head Office",Posting!$E17317:$E27583)</f>
        <v>9158970</v>
      </c>
      <c r="P5" s="1302" t="s">
        <v>9495</v>
      </c>
      <c r="Q5" s="1303"/>
      <c r="R5" s="1303"/>
      <c r="S5" s="1035">
        <f ca="1">SUMIF(Posting!$B1:$E17316,"Meezan Bank Head Office",Posting!$E1:$E17316)</f>
        <v>13034925</v>
      </c>
      <c r="U5" s="1302" t="s">
        <v>9496</v>
      </c>
      <c r="V5" s="1303"/>
      <c r="W5" s="1303"/>
      <c r="X5" s="933">
        <f ca="1">'Main Summary'!G19-S6-S11</f>
        <v>176831246.42000002</v>
      </c>
      <c r="AB5" s="1302" t="s">
        <v>9496</v>
      </c>
      <c r="AC5" s="1303"/>
      <c r="AD5" s="1303"/>
      <c r="AE5" s="933">
        <f>'Main Summary'!K19</f>
        <v>82215394.510000005</v>
      </c>
    </row>
    <row r="6" spans="2:31" ht="18.75" x14ac:dyDescent="0.3">
      <c r="B6" s="1302" t="s">
        <v>2613</v>
      </c>
      <c r="C6" s="1303"/>
      <c r="D6" s="1303"/>
      <c r="E6" s="933">
        <f>E5-E4</f>
        <v>23627420.440860212</v>
      </c>
      <c r="H6" s="1302" t="s">
        <v>9496</v>
      </c>
      <c r="I6" s="1303"/>
      <c r="J6" s="1303"/>
      <c r="K6" s="1020">
        <f ca="1">SUMIF(Posting!$B17317:$F27583,"Meezan Bank Head Office",Posting!$F17317:$F27583)</f>
        <v>0</v>
      </c>
      <c r="P6" s="1302" t="s">
        <v>9496</v>
      </c>
      <c r="Q6" s="1303"/>
      <c r="R6" s="1303"/>
      <c r="S6" s="1020">
        <f ca="1">SUMIF(Posting!$B1:$F17316,"Meezan Bank Head Office",Posting!$F1:$F17316)</f>
        <v>19830000</v>
      </c>
      <c r="U6" s="1302" t="s">
        <v>2613</v>
      </c>
      <c r="V6" s="1303"/>
      <c r="W6" s="1303"/>
      <c r="X6" s="933">
        <f ca="1">X5-X4</f>
        <v>39162545.815737337</v>
      </c>
      <c r="AB6" s="1302" t="s">
        <v>2613</v>
      </c>
      <c r="AC6" s="1303"/>
      <c r="AD6" s="1303"/>
      <c r="AE6" s="933">
        <f>AE5-AE4</f>
        <v>15703108.030833334</v>
      </c>
    </row>
    <row r="7" spans="2:31" ht="18.75" x14ac:dyDescent="0.3">
      <c r="B7" s="1302"/>
      <c r="C7" s="1303"/>
      <c r="D7" s="1303"/>
      <c r="E7" s="933"/>
      <c r="H7" s="1302" t="s">
        <v>2613</v>
      </c>
      <c r="I7" s="1303"/>
      <c r="J7" s="1303"/>
      <c r="K7" s="933">
        <f ca="1">K6-K5</f>
        <v>-9158970</v>
      </c>
      <c r="P7" s="1302" t="s">
        <v>2613</v>
      </c>
      <c r="Q7" s="1303"/>
      <c r="R7" s="1303"/>
      <c r="S7" s="933">
        <f ca="1">S6-S5</f>
        <v>6795075</v>
      </c>
      <c r="U7" s="1302"/>
      <c r="V7" s="1303"/>
      <c r="W7" s="1303"/>
      <c r="X7" s="933"/>
      <c r="AB7" s="1302"/>
      <c r="AC7" s="1303"/>
      <c r="AD7" s="1303"/>
      <c r="AE7" s="933"/>
    </row>
    <row r="8" spans="2:31" ht="19.5" thickBot="1" x14ac:dyDescent="0.35">
      <c r="B8" s="1304" t="s">
        <v>11050</v>
      </c>
      <c r="C8" s="1284"/>
      <c r="D8" s="1284"/>
      <c r="E8" s="933"/>
      <c r="H8" s="1302"/>
      <c r="I8" s="1303"/>
      <c r="J8" s="1303"/>
      <c r="K8" s="933"/>
      <c r="P8" s="1302"/>
      <c r="Q8" s="1303"/>
      <c r="R8" s="1303"/>
      <c r="S8" s="933"/>
      <c r="U8" s="1304" t="s">
        <v>11050</v>
      </c>
      <c r="V8" s="1284"/>
      <c r="W8" s="1284"/>
      <c r="X8" s="933"/>
      <c r="AB8" s="1302" t="s">
        <v>9497</v>
      </c>
      <c r="AC8" s="1303"/>
      <c r="AD8" s="1303"/>
      <c r="AE8" s="933">
        <v>300000</v>
      </c>
    </row>
    <row r="9" spans="2:31" ht="21.75" thickBot="1" x14ac:dyDescent="0.4">
      <c r="B9" s="1302" t="s">
        <v>9499</v>
      </c>
      <c r="C9" s="1303"/>
      <c r="D9" s="1303"/>
      <c r="E9" s="934">
        <v>500000</v>
      </c>
      <c r="H9" s="1305" t="s">
        <v>11405</v>
      </c>
      <c r="I9" s="1306"/>
      <c r="J9" s="1306"/>
      <c r="K9" s="1307"/>
      <c r="P9" s="1305" t="s">
        <v>11405</v>
      </c>
      <c r="Q9" s="1306"/>
      <c r="R9" s="1306"/>
      <c r="S9" s="1307"/>
      <c r="U9" s="1302" t="s">
        <v>9499</v>
      </c>
      <c r="V9" s="1303"/>
      <c r="W9" s="1303"/>
      <c r="X9" s="934">
        <v>526260</v>
      </c>
      <c r="AB9" s="1302" t="s">
        <v>9498</v>
      </c>
      <c r="AC9" s="1303"/>
      <c r="AD9" s="1303"/>
      <c r="AE9" s="933">
        <v>526260</v>
      </c>
    </row>
    <row r="10" spans="2:31" s="930" customFormat="1" ht="19.5" thickBot="1" x14ac:dyDescent="0.35">
      <c r="B10" s="1302"/>
      <c r="C10" s="1303"/>
      <c r="D10" s="1303"/>
      <c r="E10" s="934"/>
      <c r="H10" s="1302" t="s">
        <v>9495</v>
      </c>
      <c r="I10" s="1303"/>
      <c r="J10" s="1303"/>
      <c r="K10" s="1035">
        <f ca="1">SUMIF(Posting!$B17317:$E27583,"Saifee Hospital",Posting!$E1:$E17316)</f>
        <v>1112278</v>
      </c>
      <c r="P10" s="1302" t="s">
        <v>9495</v>
      </c>
      <c r="Q10" s="1303"/>
      <c r="R10" s="1303"/>
      <c r="S10" s="1035">
        <f ca="1">SUMIF(Posting!$B1:$E17316,"Saifee Hospital",Posting!$E1:$E17316)</f>
        <v>1591330</v>
      </c>
      <c r="U10" s="1302"/>
      <c r="V10" s="1303"/>
      <c r="W10" s="1303"/>
      <c r="X10" s="934"/>
      <c r="AB10" s="1302" t="s">
        <v>9499</v>
      </c>
      <c r="AC10" s="1303"/>
      <c r="AD10" s="1303"/>
      <c r="AE10" s="934">
        <v>1314656</v>
      </c>
    </row>
    <row r="11" spans="2:31" ht="18.75" x14ac:dyDescent="0.3">
      <c r="B11" s="1304" t="s">
        <v>2613</v>
      </c>
      <c r="C11" s="1284"/>
      <c r="D11" s="1284"/>
      <c r="E11" s="933">
        <f>E9+E6</f>
        <v>24127420.440860212</v>
      </c>
      <c r="H11" s="1302" t="s">
        <v>9496</v>
      </c>
      <c r="I11" s="1303"/>
      <c r="J11" s="1303"/>
      <c r="K11" s="1020">
        <f ca="1">SUMIF(Posting!$B17317:$F27583,"Saifee Hospital",Posting!$F17317:$F27583)</f>
        <v>1900000</v>
      </c>
      <c r="P11" s="1302" t="s">
        <v>9496</v>
      </c>
      <c r="Q11" s="1303"/>
      <c r="R11" s="1303"/>
      <c r="S11" s="1020">
        <f ca="1">SUMIF(Posting!$B1:$F17316,"Saifee Hospital",Posting!$F1:$F17316)</f>
        <v>2434251</v>
      </c>
      <c r="U11" s="1304" t="s">
        <v>2613</v>
      </c>
      <c r="V11" s="1284"/>
      <c r="W11" s="1284"/>
      <c r="X11" s="933">
        <f ca="1">X9+X6</f>
        <v>39688805.815737337</v>
      </c>
      <c r="AB11" s="1302" t="s">
        <v>2615</v>
      </c>
      <c r="AC11" s="1303"/>
      <c r="AD11" s="1303"/>
      <c r="AE11" s="933">
        <f>AE6-AE8-AE9+AE10</f>
        <v>16191504.030833334</v>
      </c>
    </row>
    <row r="12" spans="2:31" ht="21" x14ac:dyDescent="0.35">
      <c r="B12" s="1313"/>
      <c r="C12" s="1314"/>
      <c r="D12" s="1315"/>
      <c r="E12" s="933"/>
      <c r="H12" s="1302" t="s">
        <v>2613</v>
      </c>
      <c r="I12" s="1303"/>
      <c r="J12" s="1303"/>
      <c r="K12" s="933">
        <f ca="1">K11-K10</f>
        <v>787722</v>
      </c>
      <c r="P12" s="1302" t="s">
        <v>2613</v>
      </c>
      <c r="Q12" s="1303"/>
      <c r="R12" s="1303"/>
      <c r="S12" s="933">
        <f ca="1">S11-S10</f>
        <v>842921</v>
      </c>
      <c r="U12" s="1313"/>
      <c r="V12" s="1314"/>
      <c r="W12" s="1315"/>
      <c r="X12" s="933"/>
      <c r="AB12" s="1330" t="s">
        <v>9500</v>
      </c>
      <c r="AC12" s="1331"/>
      <c r="AD12" s="1331"/>
      <c r="AE12" s="937">
        <v>2434251</v>
      </c>
    </row>
    <row r="13" spans="2:31" s="970" customFormat="1" ht="21.75" thickBot="1" x14ac:dyDescent="0.4">
      <c r="B13" s="1318" t="s">
        <v>11049</v>
      </c>
      <c r="C13" s="1319"/>
      <c r="D13" s="1320"/>
      <c r="E13" s="933"/>
      <c r="H13" s="1304"/>
      <c r="I13" s="1284"/>
      <c r="J13" s="1284"/>
      <c r="K13" s="933"/>
      <c r="P13" s="1304"/>
      <c r="Q13" s="1284"/>
      <c r="R13" s="1284"/>
      <c r="S13" s="933"/>
      <c r="U13" s="1318" t="s">
        <v>11049</v>
      </c>
      <c r="V13" s="1319"/>
      <c r="W13" s="1320"/>
      <c r="X13" s="933"/>
      <c r="AB13" s="1308" t="s">
        <v>2615</v>
      </c>
      <c r="AC13" s="1309"/>
      <c r="AD13" s="1309"/>
      <c r="AE13" s="969">
        <f>AE11-AE12</f>
        <v>13757253.030833334</v>
      </c>
    </row>
    <row r="14" spans="2:31" ht="18.75" x14ac:dyDescent="0.3">
      <c r="B14" s="1313" t="s">
        <v>9497</v>
      </c>
      <c r="C14" s="1314"/>
      <c r="D14" s="1315"/>
      <c r="E14" s="933">
        <v>300000</v>
      </c>
      <c r="H14" s="1313"/>
      <c r="I14" s="1314"/>
      <c r="J14" s="1315"/>
      <c r="K14" s="933"/>
      <c r="P14" s="1313"/>
      <c r="Q14" s="1314"/>
      <c r="R14" s="1315"/>
      <c r="S14" s="933"/>
      <c r="U14" s="1313" t="s">
        <v>9497</v>
      </c>
      <c r="V14" s="1314"/>
      <c r="W14" s="1315"/>
      <c r="X14" s="933">
        <v>300000</v>
      </c>
      <c r="AB14" s="935"/>
      <c r="AC14" s="935"/>
      <c r="AD14" s="935"/>
      <c r="AE14" s="936"/>
    </row>
    <row r="15" spans="2:31" ht="18.75" x14ac:dyDescent="0.3">
      <c r="B15" s="1313" t="s">
        <v>9498</v>
      </c>
      <c r="C15" s="1314"/>
      <c r="D15" s="1315"/>
      <c r="E15" s="933">
        <v>500000</v>
      </c>
      <c r="F15" s="302"/>
      <c r="G15" s="302"/>
      <c r="L15" s="302"/>
      <c r="M15" s="302"/>
      <c r="N15" s="302"/>
      <c r="O15" s="302"/>
      <c r="T15" s="302"/>
      <c r="U15" s="1313" t="s">
        <v>9498</v>
      </c>
      <c r="V15" s="1314"/>
      <c r="W15" s="1315"/>
      <c r="X15" s="933">
        <v>500000</v>
      </c>
      <c r="Y15" s="302"/>
      <c r="Z15" s="302"/>
      <c r="AA15" s="302"/>
      <c r="AB15" s="935"/>
      <c r="AC15" s="935"/>
      <c r="AD15" s="935"/>
      <c r="AE15" s="936"/>
    </row>
    <row r="16" spans="2:31" ht="18.75" x14ac:dyDescent="0.3">
      <c r="B16" s="1313" t="s">
        <v>11052</v>
      </c>
      <c r="C16" s="1314"/>
      <c r="D16" s="1315"/>
      <c r="E16" s="933"/>
      <c r="F16" s="302"/>
      <c r="G16" s="302"/>
      <c r="L16" s="302"/>
      <c r="M16" s="302"/>
      <c r="N16" s="302"/>
      <c r="O16" s="302"/>
      <c r="T16" s="302"/>
      <c r="U16" s="1313" t="s">
        <v>11052</v>
      </c>
      <c r="V16" s="1314"/>
      <c r="W16" s="1315"/>
      <c r="X16" s="1098">
        <v>0</v>
      </c>
      <c r="Y16" s="302"/>
      <c r="Z16" s="302"/>
      <c r="AA16" s="302"/>
      <c r="AB16" s="935"/>
      <c r="AC16" s="935"/>
      <c r="AD16" s="935"/>
      <c r="AE16" s="936"/>
    </row>
    <row r="17" spans="2:31" ht="21" x14ac:dyDescent="0.35">
      <c r="B17" s="1316"/>
      <c r="C17" s="1317"/>
      <c r="D17" s="1317"/>
      <c r="E17" s="1047"/>
      <c r="F17" s="302"/>
      <c r="G17" s="302"/>
      <c r="K17" s="3">
        <f ca="1">K12+K7</f>
        <v>-8371248</v>
      </c>
      <c r="L17" s="302"/>
      <c r="M17" s="302"/>
      <c r="N17" s="302"/>
      <c r="O17" s="302"/>
      <c r="S17" s="3">
        <f ca="1">S12+S7</f>
        <v>7637996</v>
      </c>
      <c r="T17" s="302"/>
      <c r="U17" s="1316" t="s">
        <v>11406</v>
      </c>
      <c r="V17" s="1317"/>
      <c r="W17" s="1317"/>
      <c r="X17" s="1047">
        <v>3707947</v>
      </c>
      <c r="Y17" s="302"/>
      <c r="Z17" s="302"/>
      <c r="AA17" s="302"/>
      <c r="AB17" s="935"/>
      <c r="AC17" s="935"/>
      <c r="AD17" s="935"/>
      <c r="AE17" s="936"/>
    </row>
    <row r="18" spans="2:31" ht="21" x14ac:dyDescent="0.35">
      <c r="B18" s="1316"/>
      <c r="C18" s="1317"/>
      <c r="D18" s="1317"/>
      <c r="E18" s="1047"/>
      <c r="F18" s="302"/>
      <c r="G18" s="302"/>
      <c r="L18" s="302"/>
      <c r="M18" s="302"/>
      <c r="N18" s="302"/>
      <c r="O18" s="302"/>
      <c r="T18" s="302"/>
      <c r="U18" s="1316"/>
      <c r="V18" s="1317"/>
      <c r="W18" s="1317"/>
      <c r="X18" s="1047"/>
      <c r="Y18" s="302"/>
      <c r="Z18" s="302"/>
      <c r="AA18" s="302"/>
      <c r="AB18" s="935"/>
      <c r="AC18" s="935"/>
      <c r="AD18" s="935"/>
      <c r="AE18" s="936"/>
    </row>
    <row r="19" spans="2:31" ht="19.5" thickBot="1" x14ac:dyDescent="0.35">
      <c r="B19" s="1304"/>
      <c r="C19" s="1284"/>
      <c r="D19" s="1284"/>
      <c r="E19" s="1048"/>
      <c r="F19" s="302"/>
      <c r="G19" s="302"/>
      <c r="L19" s="302"/>
      <c r="M19" s="302"/>
      <c r="N19" s="302"/>
      <c r="O19" s="302"/>
      <c r="T19" s="302"/>
      <c r="U19" s="1304"/>
      <c r="V19" s="1284"/>
      <c r="W19" s="1284"/>
      <c r="X19" s="1048"/>
      <c r="Y19" s="302"/>
      <c r="Z19" s="302"/>
      <c r="AA19" s="302"/>
      <c r="AB19" s="935"/>
      <c r="AC19" s="935"/>
      <c r="AD19" s="935"/>
      <c r="AE19" s="936"/>
    </row>
    <row r="20" spans="2:31" ht="21" x14ac:dyDescent="0.35">
      <c r="B20" s="1304" t="s">
        <v>11051</v>
      </c>
      <c r="C20" s="1284"/>
      <c r="D20" s="1284"/>
      <c r="E20" s="1047">
        <f>SUM(E14:E19)</f>
        <v>800000</v>
      </c>
      <c r="U20" s="1304" t="s">
        <v>11051</v>
      </c>
      <c r="V20" s="1284"/>
      <c r="W20" s="1284"/>
      <c r="X20" s="1047">
        <f>SUM(X14:X19)</f>
        <v>4507947</v>
      </c>
      <c r="AB20" s="1310" t="s">
        <v>9501</v>
      </c>
      <c r="AC20" s="1311"/>
      <c r="AD20" s="1311"/>
      <c r="AE20" s="1312"/>
    </row>
    <row r="21" spans="2:31" s="930" customFormat="1" ht="21" x14ac:dyDescent="0.35">
      <c r="B21" s="1316"/>
      <c r="C21" s="1317"/>
      <c r="D21" s="1317"/>
      <c r="E21" s="1047"/>
      <c r="H21"/>
      <c r="I21"/>
      <c r="J21"/>
      <c r="K21"/>
      <c r="P21"/>
      <c r="Q21"/>
      <c r="R21"/>
      <c r="S21"/>
      <c r="U21" s="1316"/>
      <c r="V21" s="1317"/>
      <c r="W21" s="1317"/>
      <c r="X21" s="1047"/>
      <c r="AB21" s="971" t="s">
        <v>9503</v>
      </c>
      <c r="AC21" s="967" t="s">
        <v>4751</v>
      </c>
      <c r="AD21" s="967" t="s">
        <v>1202</v>
      </c>
      <c r="AE21" s="973" t="s">
        <v>1894</v>
      </c>
    </row>
    <row r="22" spans="2:31" s="930" customFormat="1" ht="21.75" thickBot="1" x14ac:dyDescent="0.4">
      <c r="B22" s="1308" t="s">
        <v>2615</v>
      </c>
      <c r="C22" s="1309"/>
      <c r="D22" s="1309"/>
      <c r="E22" s="969">
        <f>E11-E20</f>
        <v>23327420.440860212</v>
      </c>
      <c r="H22"/>
      <c r="I22"/>
      <c r="J22"/>
      <c r="K22"/>
      <c r="P22"/>
      <c r="Q22"/>
      <c r="R22"/>
      <c r="S22"/>
      <c r="U22" s="1308" t="s">
        <v>2615</v>
      </c>
      <c r="V22" s="1309"/>
      <c r="W22" s="1309"/>
      <c r="X22" s="969">
        <f ca="1">X11-X20</f>
        <v>35180858.815737337</v>
      </c>
      <c r="AB22" s="940" t="s">
        <v>9504</v>
      </c>
      <c r="AC22" s="946">
        <v>0.33</v>
      </c>
      <c r="AD22" s="946">
        <v>0.33</v>
      </c>
      <c r="AE22" s="947">
        <v>0.34</v>
      </c>
    </row>
    <row r="23" spans="2:31" s="929" customFormat="1" ht="29.25" customHeight="1" thickBot="1" x14ac:dyDescent="0.35">
      <c r="B23" s="935"/>
      <c r="C23" s="935"/>
      <c r="D23" s="935"/>
      <c r="E23" s="936"/>
      <c r="H23"/>
      <c r="I23"/>
      <c r="J23"/>
      <c r="K23"/>
      <c r="P23"/>
      <c r="Q23"/>
      <c r="R23"/>
      <c r="S23"/>
      <c r="U23" s="935"/>
      <c r="V23" s="935"/>
      <c r="W23" s="935"/>
      <c r="X23" s="936"/>
      <c r="AB23" s="940" t="s">
        <v>4591</v>
      </c>
      <c r="AC23" s="941">
        <f>AC22*AE13</f>
        <v>4539893.5001750002</v>
      </c>
      <c r="AD23" s="941">
        <f>AD22*AE13</f>
        <v>4539893.5001750002</v>
      </c>
      <c r="AE23" s="934">
        <f>AE22*AE13</f>
        <v>4677466.0304833334</v>
      </c>
    </row>
    <row r="24" spans="2:31" s="930" customFormat="1" ht="37.5" x14ac:dyDescent="0.3">
      <c r="B24" s="1310" t="s">
        <v>9501</v>
      </c>
      <c r="C24" s="1311"/>
      <c r="D24" s="1311"/>
      <c r="E24" s="1312"/>
      <c r="H24"/>
      <c r="I24"/>
      <c r="J24"/>
      <c r="K24"/>
      <c r="P24"/>
      <c r="Q24"/>
      <c r="R24"/>
      <c r="S24"/>
      <c r="U24" s="1310" t="s">
        <v>9501</v>
      </c>
      <c r="V24" s="1311"/>
      <c r="W24" s="1311"/>
      <c r="X24" s="1312"/>
      <c r="AB24" s="938" t="s">
        <v>9505</v>
      </c>
      <c r="AC24" s="942">
        <f>Receiving!I109</f>
        <v>4531000</v>
      </c>
      <c r="AD24" s="942">
        <f>Receiving!N109</f>
        <v>4531779</v>
      </c>
      <c r="AE24" s="943">
        <f>Receiving!D109</f>
        <v>4677000</v>
      </c>
    </row>
    <row r="25" spans="2:31" ht="38.25" thickBot="1" x14ac:dyDescent="0.3">
      <c r="B25" s="971" t="s">
        <v>9503</v>
      </c>
      <c r="C25" s="749" t="s">
        <v>4751</v>
      </c>
      <c r="D25" s="749" t="s">
        <v>1202</v>
      </c>
      <c r="E25" s="972" t="s">
        <v>1894</v>
      </c>
      <c r="U25" s="971" t="s">
        <v>9503</v>
      </c>
      <c r="V25" s="967" t="s">
        <v>4751</v>
      </c>
      <c r="W25" s="967" t="s">
        <v>1202</v>
      </c>
      <c r="X25" s="973" t="s">
        <v>1894</v>
      </c>
      <c r="AB25" s="939" t="s">
        <v>9506</v>
      </c>
      <c r="AC25" s="1061" t="s">
        <v>2623</v>
      </c>
      <c r="AD25" s="1061" t="s">
        <v>2623</v>
      </c>
      <c r="AE25" s="1062">
        <f t="shared" ref="AE25" si="0">AE23-AE24</f>
        <v>466.03048333339393</v>
      </c>
    </row>
    <row r="26" spans="2:31" ht="18.75" x14ac:dyDescent="0.25">
      <c r="B26" s="940" t="s">
        <v>9504</v>
      </c>
      <c r="C26" s="946">
        <v>0.33</v>
      </c>
      <c r="D26" s="946">
        <v>0.33</v>
      </c>
      <c r="E26" s="947">
        <v>0.34</v>
      </c>
      <c r="U26" s="971" t="s">
        <v>9504</v>
      </c>
      <c r="V26" s="1049">
        <v>0.33</v>
      </c>
      <c r="W26" s="1049">
        <v>0.33</v>
      </c>
      <c r="X26" s="1050">
        <v>0.34</v>
      </c>
    </row>
    <row r="27" spans="2:31" ht="18.75" x14ac:dyDescent="0.25">
      <c r="B27" s="940" t="s">
        <v>4591</v>
      </c>
      <c r="C27" s="941">
        <f>C26*E22</f>
        <v>7698048.7454838706</v>
      </c>
      <c r="D27" s="941">
        <f>D26*E22</f>
        <v>7698048.7454838706</v>
      </c>
      <c r="E27" s="934">
        <f>E26*E22</f>
        <v>7931322.9498924725</v>
      </c>
      <c r="U27" s="940" t="s">
        <v>4591</v>
      </c>
      <c r="V27" s="941">
        <f ca="1">V26*X22</f>
        <v>11609683.409193322</v>
      </c>
      <c r="W27" s="941">
        <f ca="1">W26*X22</f>
        <v>11609683.409193322</v>
      </c>
      <c r="X27" s="934">
        <f ca="1">X26*X22</f>
        <v>11961491.997350695</v>
      </c>
    </row>
    <row r="28" spans="2:31" ht="37.5" x14ac:dyDescent="0.25">
      <c r="B28" s="938" t="s">
        <v>9505</v>
      </c>
      <c r="C28" s="942"/>
      <c r="D28" s="942"/>
      <c r="E28" s="943"/>
      <c r="U28" s="938" t="s">
        <v>9505</v>
      </c>
      <c r="V28" s="942">
        <f>Receiving!I139</f>
        <v>11609683</v>
      </c>
      <c r="W28" s="942">
        <f>Receiving!N139</f>
        <v>9500000</v>
      </c>
      <c r="X28" s="943">
        <f>Receiving!D139</f>
        <v>3885000</v>
      </c>
    </row>
    <row r="29" spans="2:31" ht="38.25" thickBot="1" x14ac:dyDescent="0.3">
      <c r="B29" s="939" t="s">
        <v>9506</v>
      </c>
      <c r="C29" s="944">
        <f>C27-C28</f>
        <v>7698048.7454838706</v>
      </c>
      <c r="D29" s="944">
        <f t="shared" ref="D29:E29" si="1">D27-D28</f>
        <v>7698048.7454838706</v>
      </c>
      <c r="E29" s="945">
        <f t="shared" si="1"/>
        <v>7931322.9498924725</v>
      </c>
      <c r="U29" s="939" t="s">
        <v>9506</v>
      </c>
      <c r="V29" s="944">
        <f ca="1">V27-V28</f>
        <v>0.40919332206249237</v>
      </c>
      <c r="W29" s="944">
        <f t="shared" ref="W29" ca="1" si="2">W27-W28</f>
        <v>2109683.4091933221</v>
      </c>
      <c r="X29" s="945">
        <f t="shared" ref="X29" ca="1" si="3">X27-X28</f>
        <v>8076491.9973506946</v>
      </c>
    </row>
  </sheetData>
  <mergeCells count="83">
    <mergeCell ref="H12:J12"/>
    <mergeCell ref="H13:J13"/>
    <mergeCell ref="H14:J14"/>
    <mergeCell ref="H7:J7"/>
    <mergeCell ref="H8:J8"/>
    <mergeCell ref="H9:K9"/>
    <mergeCell ref="H10:J10"/>
    <mergeCell ref="H11:J11"/>
    <mergeCell ref="H1:K1"/>
    <mergeCell ref="H2:K2"/>
    <mergeCell ref="H4:K4"/>
    <mergeCell ref="H5:J5"/>
    <mergeCell ref="H6:J6"/>
    <mergeCell ref="P14:R14"/>
    <mergeCell ref="P8:R8"/>
    <mergeCell ref="P10:R10"/>
    <mergeCell ref="P11:R11"/>
    <mergeCell ref="P12:R12"/>
    <mergeCell ref="P13:R13"/>
    <mergeCell ref="P1:S1"/>
    <mergeCell ref="P2:S2"/>
    <mergeCell ref="P5:R5"/>
    <mergeCell ref="P6:R6"/>
    <mergeCell ref="P7:R7"/>
    <mergeCell ref="P4:S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AB1:AE1"/>
    <mergeCell ref="AB2:AE2"/>
    <mergeCell ref="AB20:AE20"/>
    <mergeCell ref="AB4:AD4"/>
    <mergeCell ref="AB5:AD5"/>
    <mergeCell ref="AB6:AD6"/>
    <mergeCell ref="AB7:AD7"/>
    <mergeCell ref="AB8:AD8"/>
    <mergeCell ref="AB9:AD9"/>
    <mergeCell ref="AB10:AD10"/>
    <mergeCell ref="AB11:AD11"/>
    <mergeCell ref="AB12:AD12"/>
    <mergeCell ref="AB13:AD13"/>
    <mergeCell ref="U1:X1"/>
    <mergeCell ref="U2:X2"/>
    <mergeCell ref="U4:W4"/>
    <mergeCell ref="U5:W5"/>
    <mergeCell ref="U6:W6"/>
    <mergeCell ref="U20:W20"/>
    <mergeCell ref="U22:W22"/>
    <mergeCell ref="U24:X24"/>
    <mergeCell ref="U7:W7"/>
    <mergeCell ref="U15:W15"/>
    <mergeCell ref="U17:W17"/>
    <mergeCell ref="U18:W18"/>
    <mergeCell ref="U19:W19"/>
    <mergeCell ref="U21:W21"/>
    <mergeCell ref="U14:W14"/>
    <mergeCell ref="U8:W8"/>
    <mergeCell ref="U9:W9"/>
    <mergeCell ref="U13:W13"/>
    <mergeCell ref="U11:W11"/>
    <mergeCell ref="U12:W12"/>
    <mergeCell ref="U16:W16"/>
    <mergeCell ref="U10:W10"/>
    <mergeCell ref="B8:D8"/>
    <mergeCell ref="B9:D9"/>
    <mergeCell ref="B10:D10"/>
    <mergeCell ref="B11:D11"/>
    <mergeCell ref="P9:S9"/>
  </mergeCells>
  <printOptions horizontalCentered="1"/>
  <pageMargins left="0" right="0" top="0.75" bottom="0.75" header="0.3" footer="0.3"/>
  <pageSetup paperSize="9" orientation="landscape"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1"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38" t="s">
        <v>5474</v>
      </c>
      <c r="B1" s="1338"/>
      <c r="C1" s="1338"/>
      <c r="D1" s="1338"/>
      <c r="E1" s="1338"/>
      <c r="F1" s="1338"/>
      <c r="G1" s="1338"/>
      <c r="H1" s="1338"/>
      <c r="I1" s="1338"/>
      <c r="J1" s="1338"/>
    </row>
    <row r="2" spans="1:11" x14ac:dyDescent="0.25">
      <c r="A2" s="1338"/>
      <c r="B2" s="1338"/>
      <c r="C2" s="1338"/>
      <c r="D2" s="1338"/>
      <c r="E2" s="1338"/>
      <c r="F2" s="1338"/>
      <c r="G2" s="1338"/>
      <c r="H2" s="1338"/>
      <c r="I2" s="1338"/>
      <c r="J2" s="1338"/>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337" t="s">
        <v>5483</v>
      </c>
      <c r="B11" s="1337"/>
      <c r="C11" s="1337"/>
      <c r="D11" s="1337"/>
    </row>
    <row r="12" spans="1:11" x14ac:dyDescent="0.25">
      <c r="A12" s="361" t="s">
        <v>5158</v>
      </c>
      <c r="B12" s="361" t="s">
        <v>939</v>
      </c>
      <c r="C12" s="361" t="s">
        <v>1202</v>
      </c>
      <c r="D12" s="361" t="s">
        <v>1894</v>
      </c>
      <c r="E12" s="3"/>
      <c r="G12" s="1339" t="s">
        <v>5484</v>
      </c>
      <c r="H12" s="1340"/>
      <c r="I12" s="1341"/>
      <c r="J12" s="371">
        <f>H9+I9+J9</f>
        <v>9658438.778794989</v>
      </c>
    </row>
    <row r="13" spans="1:11" x14ac:dyDescent="0.25">
      <c r="A13" s="2" t="s">
        <v>5159</v>
      </c>
      <c r="B13" s="15">
        <v>9323439</v>
      </c>
      <c r="C13" s="15">
        <v>9323439</v>
      </c>
      <c r="D13" s="15">
        <v>9605968</v>
      </c>
      <c r="G13" s="1339" t="s">
        <v>5485</v>
      </c>
      <c r="H13" s="1340"/>
      <c r="I13" s="1341"/>
      <c r="J13" s="371">
        <f>J31</f>
        <v>5549996</v>
      </c>
    </row>
    <row r="14" spans="1:11" x14ac:dyDescent="0.25">
      <c r="A14" s="2" t="s">
        <v>5160</v>
      </c>
      <c r="B14" s="15">
        <v>7575873</v>
      </c>
      <c r="C14" s="15">
        <v>7575873</v>
      </c>
      <c r="D14" s="15">
        <v>7805445</v>
      </c>
      <c r="G14" s="1339" t="s">
        <v>5486</v>
      </c>
      <c r="H14" s="1340"/>
      <c r="I14" s="1341"/>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42" t="s">
        <v>5487</v>
      </c>
      <c r="G18" s="1342"/>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37" t="s">
        <v>5491</v>
      </c>
      <c r="J22" s="1337"/>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64" t="s">
        <v>7877</v>
      </c>
      <c r="B40" s="1265"/>
      <c r="C40" s="1265"/>
      <c r="D40" s="1265"/>
      <c r="E40" s="1265"/>
      <c r="F40" s="1265"/>
      <c r="G40" s="1265"/>
      <c r="H40" s="1265"/>
      <c r="I40" s="1265"/>
      <c r="J40" s="1265"/>
      <c r="K40" s="1266"/>
    </row>
    <row r="41" spans="1:12" ht="15.75" thickBot="1" x14ac:dyDescent="0.3">
      <c r="A41" s="1270"/>
      <c r="B41" s="1271"/>
      <c r="C41" s="1271"/>
      <c r="D41" s="1271"/>
      <c r="E41" s="1271"/>
      <c r="F41" s="1271"/>
      <c r="G41" s="1271"/>
      <c r="H41" s="1271"/>
      <c r="I41" s="1271"/>
      <c r="J41" s="1271"/>
      <c r="K41" s="1272"/>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64" t="s">
        <v>7169</v>
      </c>
      <c r="B51" s="1265"/>
      <c r="C51" s="1265"/>
      <c r="D51" s="1265"/>
      <c r="E51" s="1265"/>
      <c r="F51" s="1265"/>
      <c r="G51" s="1265"/>
      <c r="H51" s="1265"/>
      <c r="I51" s="1265"/>
      <c r="J51" s="1265"/>
      <c r="K51" s="1266"/>
    </row>
    <row r="52" spans="1:14" ht="15.75" thickBot="1" x14ac:dyDescent="0.3">
      <c r="A52" s="1270"/>
      <c r="B52" s="1271"/>
      <c r="C52" s="1271"/>
      <c r="D52" s="1271"/>
      <c r="E52" s="1271"/>
      <c r="F52" s="1271"/>
      <c r="G52" s="1271"/>
      <c r="H52" s="1271"/>
      <c r="I52" s="1271"/>
      <c r="J52" s="1271"/>
      <c r="K52" s="1272"/>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67" t="s">
        <v>7170</v>
      </c>
      <c r="B59" s="1268"/>
      <c r="C59" s="1268"/>
      <c r="D59" s="1268"/>
      <c r="E59" s="1268"/>
      <c r="F59" s="1268"/>
      <c r="G59" s="1268"/>
      <c r="H59" s="1268"/>
      <c r="I59" s="1268"/>
      <c r="J59" s="1268"/>
      <c r="K59" s="1268"/>
      <c r="L59" s="966"/>
      <c r="M59" s="966"/>
    </row>
    <row r="60" spans="1:14" ht="15.75" customHeight="1" x14ac:dyDescent="0.25">
      <c r="A60" s="1335"/>
      <c r="B60" s="1336"/>
      <c r="C60" s="1336"/>
      <c r="D60" s="1336"/>
      <c r="E60" s="1336"/>
      <c r="F60" s="1336"/>
      <c r="G60" s="1336"/>
      <c r="H60" s="1336"/>
      <c r="I60" s="1336"/>
      <c r="J60" s="1336"/>
      <c r="K60" s="1336"/>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32" t="s">
        <v>10399</v>
      </c>
      <c r="F66" s="1333"/>
      <c r="G66" s="1334"/>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4" t="s">
        <v>8164</v>
      </c>
      <c r="B74" s="1265"/>
      <c r="C74" s="1265"/>
      <c r="D74" s="1265"/>
      <c r="E74" s="1265"/>
      <c r="F74" s="1265"/>
      <c r="G74" s="1265"/>
      <c r="H74" s="1265"/>
      <c r="I74" s="1265"/>
      <c r="J74" s="1265"/>
      <c r="K74" s="1265"/>
      <c r="L74" s="1266"/>
    </row>
    <row r="75" spans="1:20" ht="15.75" customHeight="1" thickBot="1" x14ac:dyDescent="0.3">
      <c r="A75" s="1270"/>
      <c r="B75" s="1271"/>
      <c r="C75" s="1271"/>
      <c r="D75" s="1271"/>
      <c r="E75" s="1271"/>
      <c r="F75" s="1271"/>
      <c r="G75" s="1271"/>
      <c r="H75" s="1271"/>
      <c r="I75" s="1271"/>
      <c r="J75" s="1271"/>
      <c r="K75" s="1271"/>
      <c r="L75" s="1272"/>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3885000</v>
      </c>
    </row>
    <row r="79" spans="1:20" s="930" customFormat="1" ht="30" x14ac:dyDescent="0.25">
      <c r="I79" s="964" t="s">
        <v>5482</v>
      </c>
      <c r="J79" s="512">
        <f>J77-J78</f>
        <v>1689607.3391933218</v>
      </c>
      <c r="K79" s="512">
        <f>K77-K78</f>
        <v>3799290.3391933218</v>
      </c>
      <c r="L79" s="512">
        <f>L77-L78</f>
        <v>9817299.1373506952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43" t="s">
        <v>10498</v>
      </c>
      <c r="D82" s="1344"/>
      <c r="E82" s="1344"/>
      <c r="F82" s="1344"/>
      <c r="G82" s="1344"/>
      <c r="H82" s="1345"/>
      <c r="I82" s="977"/>
      <c r="J82" s="977">
        <f>19830000/3</f>
        <v>6610000</v>
      </c>
      <c r="K82" s="977">
        <f>19830000/3</f>
        <v>6610000</v>
      </c>
      <c r="L82" s="977">
        <f>19830000/3</f>
        <v>6610000</v>
      </c>
      <c r="M82" s="949"/>
    </row>
    <row r="83" spans="1:17" x14ac:dyDescent="0.25">
      <c r="M83" s="3"/>
    </row>
    <row r="84" spans="1:17" s="930" customFormat="1" ht="26.25" customHeight="1" x14ac:dyDescent="0.25">
      <c r="C84" s="1343" t="s">
        <v>10536</v>
      </c>
      <c r="D84" s="1344"/>
      <c r="E84" s="1344"/>
      <c r="F84" s="1344"/>
      <c r="G84" s="1344"/>
      <c r="H84" s="1345"/>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2133465.8040173622</v>
      </c>
      <c r="N86" s="974">
        <f>L86+K86+J86</f>
        <v>-7745303.1842626603</v>
      </c>
      <c r="O86" s="948"/>
      <c r="P86" s="948"/>
      <c r="Q86" s="948"/>
    </row>
    <row r="87" spans="1:17" x14ac:dyDescent="0.25">
      <c r="N87" s="1"/>
      <c r="O87" s="1"/>
      <c r="P87" s="1"/>
    </row>
    <row r="88" spans="1:17" ht="15.75" thickBot="1" x14ac:dyDescent="0.3">
      <c r="N88" s="1"/>
      <c r="O88" s="1"/>
      <c r="P88" s="1"/>
    </row>
    <row r="89" spans="1:17" x14ac:dyDescent="0.25">
      <c r="A89" s="1264" t="s">
        <v>10401</v>
      </c>
      <c r="B89" s="1265"/>
      <c r="C89" s="1265"/>
      <c r="D89" s="1265"/>
      <c r="E89" s="1265"/>
      <c r="F89" s="1265"/>
      <c r="G89" s="1265"/>
      <c r="H89" s="1265"/>
      <c r="I89" s="1265"/>
      <c r="J89" s="1265"/>
      <c r="K89" s="1266"/>
      <c r="L89" s="3"/>
      <c r="M89" s="3"/>
    </row>
    <row r="90" spans="1:17" ht="15.75" thickBot="1" x14ac:dyDescent="0.3">
      <c r="A90" s="1270"/>
      <c r="B90" s="1271"/>
      <c r="C90" s="1271"/>
      <c r="D90" s="1271"/>
      <c r="E90" s="1271"/>
      <c r="F90" s="1271"/>
      <c r="G90" s="1271"/>
      <c r="H90" s="1271"/>
      <c r="I90" s="1271"/>
      <c r="J90" s="1271"/>
      <c r="K90" s="1272"/>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209537622.55913979</v>
      </c>
      <c r="C92" s="367">
        <f>'Main Summary'!C19</f>
        <v>233165043</v>
      </c>
      <c r="D92" s="367">
        <f>C92-B92</f>
        <v>23627420.440860212</v>
      </c>
      <c r="E92" s="367"/>
      <c r="F92" s="367"/>
      <c r="G92" s="511"/>
      <c r="H92" s="512">
        <f>D92-E92+F92-G92</f>
        <v>23627420.440860212</v>
      </c>
      <c r="I92" s="367">
        <f>H92*33%</f>
        <v>7797048.7454838706</v>
      </c>
      <c r="J92" s="367">
        <f>H92*33%</f>
        <v>7797048.7454838706</v>
      </c>
      <c r="K92" s="367">
        <f>H92*34%</f>
        <v>8033322.9498924725</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5797048.7454838706</v>
      </c>
      <c r="J94" s="284">
        <f t="shared" ref="J94:K94" si="5">J92-J93</f>
        <v>7797048.7454838706</v>
      </c>
      <c r="K94" s="284">
        <f t="shared" si="5"/>
        <v>7783322.9498924725</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62" t="s">
        <v>2611</v>
      </c>
      <c r="B2" s="1362"/>
      <c r="C2" s="1362"/>
      <c r="D2" s="1362"/>
      <c r="E2" s="1362"/>
      <c r="F2" s="1362"/>
      <c r="G2" s="1362"/>
      <c r="H2" s="1362"/>
      <c r="I2" s="1362"/>
      <c r="J2" s="1362"/>
      <c r="K2" s="1362"/>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59">
        <v>28459027</v>
      </c>
      <c r="B4" s="1359">
        <v>35457479</v>
      </c>
      <c r="C4" s="1359">
        <f>B4-A4</f>
        <v>6998452</v>
      </c>
      <c r="D4" s="1359" t="s">
        <v>2619</v>
      </c>
      <c r="E4" s="226"/>
      <c r="F4" s="226"/>
      <c r="G4" s="226"/>
      <c r="H4" s="1359">
        <f>C4</f>
        <v>6998452</v>
      </c>
      <c r="I4" s="1359">
        <f>H4*25%</f>
        <v>1749613</v>
      </c>
      <c r="J4" s="1359">
        <f>H4*25%</f>
        <v>1749613</v>
      </c>
      <c r="K4" s="1359">
        <f>H4*50%</f>
        <v>3499226</v>
      </c>
    </row>
    <row r="5" spans="1:11" ht="21" customHeight="1" x14ac:dyDescent="0.25">
      <c r="A5" s="1359"/>
      <c r="B5" s="1359"/>
      <c r="C5" s="1359"/>
      <c r="D5" s="1359"/>
      <c r="E5" s="226"/>
      <c r="F5" s="226"/>
      <c r="G5" s="226"/>
      <c r="H5" s="1359"/>
      <c r="I5" s="1359"/>
      <c r="J5" s="1359"/>
      <c r="K5" s="1359"/>
    </row>
    <row r="6" spans="1:11" ht="15.75" x14ac:dyDescent="0.25">
      <c r="A6" s="1360" t="s">
        <v>2620</v>
      </c>
      <c r="B6" s="1360"/>
      <c r="C6" s="1360"/>
      <c r="D6" s="1360"/>
      <c r="E6" s="1360"/>
      <c r="F6" s="1360"/>
      <c r="G6" s="1360"/>
      <c r="H6" s="1360"/>
      <c r="I6" s="187" t="s">
        <v>158</v>
      </c>
      <c r="J6" s="187" t="s">
        <v>2621</v>
      </c>
      <c r="K6" s="187" t="s">
        <v>2621</v>
      </c>
    </row>
    <row r="7" spans="1:11" ht="15.75" x14ac:dyDescent="0.25">
      <c r="A7" s="1360" t="s">
        <v>2622</v>
      </c>
      <c r="B7" s="1360"/>
      <c r="C7" s="1360"/>
      <c r="D7" s="1360"/>
      <c r="E7" s="1360"/>
      <c r="F7" s="1360"/>
      <c r="G7" s="1360"/>
      <c r="H7" s="1360"/>
      <c r="I7" s="187" t="s">
        <v>2623</v>
      </c>
      <c r="J7" s="188">
        <f>J4</f>
        <v>1749613</v>
      </c>
      <c r="K7" s="188">
        <f>K4</f>
        <v>3499226</v>
      </c>
    </row>
    <row r="9" spans="1:11" ht="18" x14ac:dyDescent="0.25">
      <c r="A9" s="1362" t="s">
        <v>2624</v>
      </c>
      <c r="B9" s="1362"/>
      <c r="C9" s="1362"/>
      <c r="D9" s="1362"/>
      <c r="E9" s="1362"/>
      <c r="F9" s="1362"/>
      <c r="G9" s="1362"/>
      <c r="H9" s="1362"/>
      <c r="I9" s="1362"/>
      <c r="J9" s="1362"/>
      <c r="K9" s="1362"/>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59">
        <v>42596884</v>
      </c>
      <c r="B11" s="1359">
        <v>51367818</v>
      </c>
      <c r="C11" s="1359">
        <f>B11-A11</f>
        <v>8770934</v>
      </c>
      <c r="D11" s="1359" t="s">
        <v>2619</v>
      </c>
      <c r="E11" s="226"/>
      <c r="F11" s="226"/>
      <c r="G11" s="226"/>
      <c r="H11" s="1359">
        <f>C11</f>
        <v>8770934</v>
      </c>
      <c r="I11" s="1359">
        <f>H11*25%</f>
        <v>2192733.5</v>
      </c>
      <c r="J11" s="1359">
        <f>H11*25%</f>
        <v>2192733.5</v>
      </c>
      <c r="K11" s="1359">
        <f>H11*50%</f>
        <v>4385467</v>
      </c>
    </row>
    <row r="12" spans="1:11" ht="12.75" customHeight="1" x14ac:dyDescent="0.25">
      <c r="A12" s="1359"/>
      <c r="B12" s="1359"/>
      <c r="C12" s="1359"/>
      <c r="D12" s="1359"/>
      <c r="E12" s="226"/>
      <c r="F12" s="226"/>
      <c r="G12" s="226"/>
      <c r="H12" s="1359"/>
      <c r="I12" s="1359"/>
      <c r="J12" s="1359"/>
      <c r="K12" s="1359"/>
    </row>
    <row r="13" spans="1:11" ht="15.75" x14ac:dyDescent="0.25">
      <c r="A13" s="1360" t="s">
        <v>2625</v>
      </c>
      <c r="B13" s="1360"/>
      <c r="C13" s="1360"/>
      <c r="D13" s="1360"/>
      <c r="E13" s="1360"/>
      <c r="F13" s="1360"/>
      <c r="G13" s="1360"/>
      <c r="H13" s="1360"/>
      <c r="I13" s="187" t="s">
        <v>158</v>
      </c>
      <c r="J13" s="189">
        <v>84775</v>
      </c>
      <c r="K13" s="187" t="s">
        <v>2621</v>
      </c>
    </row>
    <row r="14" spans="1:11" ht="15.75" x14ac:dyDescent="0.25">
      <c r="A14" s="1360" t="s">
        <v>2622</v>
      </c>
      <c r="B14" s="1360"/>
      <c r="C14" s="1360"/>
      <c r="D14" s="1360"/>
      <c r="E14" s="1360"/>
      <c r="F14" s="1360"/>
      <c r="G14" s="1360"/>
      <c r="H14" s="1360"/>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62" t="s">
        <v>2626</v>
      </c>
      <c r="B17" s="1362"/>
      <c r="C17" s="1362"/>
      <c r="D17" s="1362"/>
      <c r="E17" s="1362"/>
      <c r="F17" s="1362"/>
      <c r="G17" s="1362"/>
      <c r="H17" s="1362"/>
      <c r="I17" s="1362"/>
      <c r="J17" s="1362"/>
      <c r="K17" s="1362"/>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59">
        <v>91625888</v>
      </c>
      <c r="B19" s="1359">
        <v>130688607</v>
      </c>
      <c r="C19" s="1359">
        <f>B19-A19</f>
        <v>39062719</v>
      </c>
      <c r="D19" s="1359">
        <v>7500000</v>
      </c>
      <c r="E19" s="226"/>
      <c r="F19" s="226"/>
      <c r="G19" s="226"/>
      <c r="H19" s="1359">
        <f>C19</f>
        <v>39062719</v>
      </c>
      <c r="I19" s="1359">
        <f>H19*25%</f>
        <v>9765679.75</v>
      </c>
      <c r="J19" s="1359">
        <f>H19*25%</f>
        <v>9765679.75</v>
      </c>
      <c r="K19" s="1359">
        <f>H19*50%</f>
        <v>19531359.5</v>
      </c>
    </row>
    <row r="20" spans="1:11" ht="12.75" customHeight="1" x14ac:dyDescent="0.25">
      <c r="A20" s="1359"/>
      <c r="B20" s="1359"/>
      <c r="C20" s="1359"/>
      <c r="D20" s="1359"/>
      <c r="E20" s="226"/>
      <c r="F20" s="226"/>
      <c r="G20" s="226"/>
      <c r="H20" s="1359"/>
      <c r="I20" s="1359"/>
      <c r="J20" s="1359"/>
      <c r="K20" s="1359"/>
    </row>
    <row r="21" spans="1:11" ht="15.75" x14ac:dyDescent="0.25">
      <c r="A21" s="1360" t="s">
        <v>2625</v>
      </c>
      <c r="B21" s="1360"/>
      <c r="C21" s="1360"/>
      <c r="D21" s="1360"/>
      <c r="E21" s="1360"/>
      <c r="F21" s="1360"/>
      <c r="G21" s="1360"/>
      <c r="H21" s="1360"/>
      <c r="I21" s="189">
        <v>13000000</v>
      </c>
      <c r="J21" s="187"/>
      <c r="K21" s="187"/>
    </row>
    <row r="22" spans="1:11" ht="15.75" x14ac:dyDescent="0.25">
      <c r="A22" s="1360" t="s">
        <v>2622</v>
      </c>
      <c r="B22" s="1360"/>
      <c r="C22" s="1360"/>
      <c r="D22" s="1360"/>
      <c r="E22" s="1360"/>
      <c r="F22" s="1360"/>
      <c r="G22" s="1360"/>
      <c r="H22" s="1360"/>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50" t="s">
        <v>2636</v>
      </c>
      <c r="B36" s="1350"/>
      <c r="C36" s="1350"/>
      <c r="D36" s="1350"/>
      <c r="E36" s="1350"/>
      <c r="F36" s="1350"/>
      <c r="G36" s="1350"/>
      <c r="H36" s="1350"/>
      <c r="I36" s="1350"/>
      <c r="J36" s="1350"/>
      <c r="K36" s="1350"/>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55">
        <f>'Main Summary'!$AG$73</f>
        <v>31688154.002880182</v>
      </c>
      <c r="B38" s="1355">
        <f>'Main Summary'!$AH$73</f>
        <v>37164776</v>
      </c>
      <c r="C38" s="1355">
        <f>B38-A38</f>
        <v>5476621.9971198179</v>
      </c>
      <c r="D38" s="1355">
        <v>6000000</v>
      </c>
      <c r="E38" s="1357"/>
      <c r="F38" s="1357"/>
      <c r="G38" s="1355">
        <v>300000</v>
      </c>
      <c r="H38" s="1355">
        <f>C38-D38-G38</f>
        <v>-823378.00288018212</v>
      </c>
      <c r="I38" s="1355">
        <f>H38*33%</f>
        <v>-271714.74095046014</v>
      </c>
      <c r="J38" s="1355">
        <f>H38*33%</f>
        <v>-271714.74095046014</v>
      </c>
      <c r="K38" s="1355">
        <f>H38*34%</f>
        <v>-279948.52097926196</v>
      </c>
    </row>
    <row r="39" spans="1:13" ht="16.899999999999999" customHeight="1" x14ac:dyDescent="0.25">
      <c r="A39" s="1355"/>
      <c r="B39" s="1355"/>
      <c r="C39" s="1355"/>
      <c r="D39" s="1355"/>
      <c r="E39" s="1358"/>
      <c r="F39" s="1358"/>
      <c r="G39" s="1355"/>
      <c r="H39" s="1355"/>
      <c r="I39" s="1355"/>
      <c r="J39" s="1355"/>
      <c r="K39" s="1355"/>
    </row>
    <row r="40" spans="1:13" ht="16.5" x14ac:dyDescent="0.25">
      <c r="A40" s="1356" t="s">
        <v>2637</v>
      </c>
      <c r="B40" s="1356"/>
      <c r="C40" s="1356"/>
      <c r="D40" s="1356"/>
      <c r="E40" s="1356"/>
      <c r="F40" s="1356"/>
      <c r="G40" s="1356"/>
      <c r="H40" s="1356"/>
      <c r="I40" s="232">
        <v>3234320</v>
      </c>
      <c r="J40" s="232"/>
      <c r="K40" s="232"/>
    </row>
    <row r="41" spans="1:13" ht="16.5" x14ac:dyDescent="0.25">
      <c r="A41" s="1356" t="s">
        <v>2865</v>
      </c>
      <c r="B41" s="1356"/>
      <c r="C41" s="1356"/>
      <c r="D41" s="1356"/>
      <c r="E41" s="1356"/>
      <c r="F41" s="1356"/>
      <c r="G41" s="1356"/>
      <c r="H41" s="1356"/>
      <c r="I41" s="232"/>
      <c r="J41" s="232">
        <v>1676486</v>
      </c>
      <c r="K41" s="232">
        <v>6090000</v>
      </c>
    </row>
    <row r="42" spans="1:13" ht="16.5" x14ac:dyDescent="0.25">
      <c r="A42" s="1356" t="s">
        <v>2638</v>
      </c>
      <c r="B42" s="1356"/>
      <c r="C42" s="1356"/>
      <c r="D42" s="1356"/>
      <c r="E42" s="1356"/>
      <c r="F42" s="1356"/>
      <c r="G42" s="1356"/>
      <c r="H42" s="1356"/>
      <c r="I42" s="232">
        <v>1568356</v>
      </c>
      <c r="J42" s="232"/>
      <c r="K42" s="232"/>
    </row>
    <row r="43" spans="1:13" ht="16.5" x14ac:dyDescent="0.25">
      <c r="A43" s="1354" t="s">
        <v>2639</v>
      </c>
      <c r="B43" s="1354"/>
      <c r="C43" s="1354"/>
      <c r="D43" s="1354"/>
      <c r="E43" s="1354"/>
      <c r="F43" s="1354"/>
      <c r="G43" s="1354"/>
      <c r="H43" s="1354"/>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61" t="s">
        <v>2774</v>
      </c>
      <c r="B45" s="1361"/>
      <c r="C45" s="1361"/>
      <c r="D45" s="1361"/>
      <c r="E45" s="1361"/>
      <c r="F45" s="1361"/>
      <c r="G45" s="1361"/>
      <c r="H45" s="1361"/>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50" t="s">
        <v>3294</v>
      </c>
      <c r="B49" s="1350"/>
      <c r="C49" s="1350"/>
      <c r="D49" s="1350"/>
      <c r="E49" s="1350"/>
      <c r="F49" s="1350"/>
      <c r="G49" s="1350"/>
      <c r="H49" s="1350"/>
      <c r="I49" s="1350"/>
      <c r="J49" s="1350"/>
      <c r="K49" s="1350"/>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51">
        <f>'Main Summary'!Z19</f>
        <v>113012540.90419273</v>
      </c>
      <c r="B51" s="1351">
        <f>'Main Summary'!AA19</f>
        <v>164353252</v>
      </c>
      <c r="C51" s="1351">
        <f>B51-A51</f>
        <v>51340711.095807269</v>
      </c>
      <c r="D51" s="1351">
        <v>7000000</v>
      </c>
      <c r="E51" s="1352">
        <f>15000000+6000000</f>
        <v>21000000</v>
      </c>
      <c r="F51" s="345"/>
      <c r="G51" s="1351">
        <v>500000</v>
      </c>
      <c r="H51" s="1351">
        <f>C51-D51-G51-E51</f>
        <v>22840711.095807269</v>
      </c>
      <c r="I51" s="1351">
        <f>H51*33%</f>
        <v>7537434.661616399</v>
      </c>
      <c r="J51" s="1351">
        <f>H51*33%</f>
        <v>7537434.661616399</v>
      </c>
      <c r="K51" s="1351">
        <f>H51*34%</f>
        <v>7765841.7725744722</v>
      </c>
    </row>
    <row r="52" spans="1:13" ht="16.899999999999999" customHeight="1" x14ac:dyDescent="0.25">
      <c r="A52" s="1351"/>
      <c r="B52" s="1351"/>
      <c r="C52" s="1351"/>
      <c r="D52" s="1351"/>
      <c r="E52" s="1353"/>
      <c r="F52" s="346"/>
      <c r="G52" s="1351"/>
      <c r="H52" s="1351"/>
      <c r="I52" s="1351"/>
      <c r="J52" s="1351"/>
      <c r="K52" s="1351"/>
    </row>
    <row r="53" spans="1:13" ht="15.75" x14ac:dyDescent="0.25">
      <c r="A53" s="1347" t="s">
        <v>2637</v>
      </c>
      <c r="B53" s="1347"/>
      <c r="C53" s="1347"/>
      <c r="D53" s="1347"/>
      <c r="E53" s="1347"/>
      <c r="F53" s="1347"/>
      <c r="G53" s="1347"/>
      <c r="H53" s="1347"/>
      <c r="I53" s="226"/>
      <c r="J53" s="226"/>
      <c r="K53" s="226"/>
      <c r="M53" s="1">
        <v>1682985</v>
      </c>
    </row>
    <row r="54" spans="1:13" ht="15.75" x14ac:dyDescent="0.25">
      <c r="A54" s="1347" t="s">
        <v>2865</v>
      </c>
      <c r="B54" s="1347"/>
      <c r="C54" s="1347"/>
      <c r="D54" s="1347"/>
      <c r="E54" s="1347"/>
      <c r="F54" s="1347"/>
      <c r="G54" s="1347"/>
      <c r="H54" s="1347"/>
      <c r="I54" s="226">
        <f>450000+3000000+1300000+200000+6000000</f>
        <v>10950000</v>
      </c>
      <c r="J54" s="226">
        <f>3800000+300000+1500000+89000+1000000+1300000</f>
        <v>7989000</v>
      </c>
      <c r="K54" s="226">
        <f>150000+500000+500000+5000000</f>
        <v>6150000</v>
      </c>
      <c r="M54" s="1">
        <v>26656</v>
      </c>
    </row>
    <row r="55" spans="1:13" ht="15.75" x14ac:dyDescent="0.25">
      <c r="A55" s="1347" t="s">
        <v>4275</v>
      </c>
      <c r="B55" s="1347"/>
      <c r="C55" s="1347"/>
      <c r="D55" s="1347"/>
      <c r="E55" s="1347"/>
      <c r="F55" s="1347"/>
      <c r="G55" s="1347"/>
      <c r="H55" s="1347"/>
      <c r="I55" s="226"/>
      <c r="J55" s="226">
        <v>493250</v>
      </c>
      <c r="K55" s="226"/>
      <c r="M55" s="1">
        <v>7143</v>
      </c>
    </row>
    <row r="56" spans="1:13" ht="15.75" x14ac:dyDescent="0.25">
      <c r="A56" s="1348" t="s">
        <v>2639</v>
      </c>
      <c r="B56" s="1348"/>
      <c r="C56" s="1348"/>
      <c r="D56" s="1348"/>
      <c r="E56" s="1348"/>
      <c r="F56" s="1348"/>
      <c r="G56" s="1348"/>
      <c r="H56" s="1348"/>
      <c r="I56" s="264">
        <f>I51-I53-I54-I55</f>
        <v>-3412565.338383601</v>
      </c>
      <c r="J56" s="264">
        <f>J51+J55-J54</f>
        <v>41684.661616398953</v>
      </c>
      <c r="K56" s="264">
        <f>K51-K53-K54-K55</f>
        <v>1615841.7725744722</v>
      </c>
      <c r="M56" s="1">
        <v>7257</v>
      </c>
    </row>
    <row r="57" spans="1:13" ht="15.75" x14ac:dyDescent="0.25">
      <c r="A57" s="1349" t="s">
        <v>2774</v>
      </c>
      <c r="B57" s="1349"/>
      <c r="C57" s="1349"/>
      <c r="D57" s="1349"/>
      <c r="E57" s="1349"/>
      <c r="F57" s="1349"/>
      <c r="G57" s="1349"/>
      <c r="H57" s="1349"/>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50" t="s">
        <v>3670</v>
      </c>
      <c r="B61" s="1350"/>
      <c r="C61" s="1350"/>
      <c r="D61" s="1350"/>
      <c r="E61" s="1350"/>
      <c r="F61" s="1350"/>
      <c r="G61" s="1350"/>
      <c r="H61" s="1350"/>
      <c r="I61" s="1350"/>
      <c r="J61" s="1350"/>
      <c r="K61" s="1350"/>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51">
        <f>'Main Summary'!V19</f>
        <v>138622950.11069509</v>
      </c>
      <c r="B63" s="1351">
        <f>'Main Summary'!W19</f>
        <v>174948764</v>
      </c>
      <c r="C63" s="1351">
        <f>B63-A63</f>
        <v>36325813.889304906</v>
      </c>
      <c r="D63" s="1351">
        <v>2000000</v>
      </c>
      <c r="E63" s="1352">
        <v>4500000</v>
      </c>
      <c r="F63" s="1352">
        <v>889800</v>
      </c>
      <c r="G63" s="1351">
        <v>500000</v>
      </c>
      <c r="H63" s="1351">
        <f>C63-D63-G63-E63-F63</f>
        <v>28436013.889304906</v>
      </c>
      <c r="I63" s="1351">
        <f>H63*33%</f>
        <v>9383884.5834706202</v>
      </c>
      <c r="J63" s="1351">
        <f>H63*33%</f>
        <v>9383884.5834706202</v>
      </c>
      <c r="K63" s="1351">
        <f>H63*34%</f>
        <v>9668244.7223636694</v>
      </c>
    </row>
    <row r="64" spans="1:13" ht="15" customHeight="1" x14ac:dyDescent="0.25">
      <c r="A64" s="1351"/>
      <c r="B64" s="1351"/>
      <c r="C64" s="1351"/>
      <c r="D64" s="1351"/>
      <c r="E64" s="1353"/>
      <c r="F64" s="1353"/>
      <c r="G64" s="1351"/>
      <c r="H64" s="1351"/>
      <c r="I64" s="1351"/>
      <c r="J64" s="1351"/>
      <c r="K64" s="1351"/>
    </row>
    <row r="65" spans="1:18" ht="27" customHeight="1" x14ac:dyDescent="0.25">
      <c r="A65" s="1347" t="s">
        <v>2865</v>
      </c>
      <c r="B65" s="1347"/>
      <c r="C65" s="1347"/>
      <c r="D65" s="1347"/>
      <c r="E65" s="1347"/>
      <c r="F65" s="1347"/>
      <c r="G65" s="1347"/>
      <c r="H65" s="1347"/>
      <c r="I65" s="226">
        <f>'old Sharing details'!H30</f>
        <v>20909127</v>
      </c>
      <c r="J65" s="226">
        <f>'old Sharing details'!H65</f>
        <v>20630910</v>
      </c>
      <c r="K65" s="226">
        <f>'old Sharing details'!D125</f>
        <v>17742859</v>
      </c>
    </row>
    <row r="66" spans="1:18" ht="27" customHeight="1" x14ac:dyDescent="0.25">
      <c r="A66" s="1348" t="s">
        <v>2639</v>
      </c>
      <c r="B66" s="1348"/>
      <c r="C66" s="1348"/>
      <c r="D66" s="1348"/>
      <c r="E66" s="1348"/>
      <c r="F66" s="1348"/>
      <c r="G66" s="1348"/>
      <c r="H66" s="1348"/>
      <c r="I66" s="264">
        <f>I63-I65</f>
        <v>-11525242.41652938</v>
      </c>
      <c r="J66" s="264">
        <f t="shared" ref="J66:K66" si="0">J63-J65</f>
        <v>-11247025.41652938</v>
      </c>
      <c r="K66" s="264">
        <f t="shared" si="0"/>
        <v>-8074614.2776363306</v>
      </c>
    </row>
    <row r="67" spans="1:18" ht="15.75" x14ac:dyDescent="0.25">
      <c r="A67" s="1349" t="s">
        <v>2774</v>
      </c>
      <c r="B67" s="1349"/>
      <c r="C67" s="1349"/>
      <c r="D67" s="1349"/>
      <c r="E67" s="1349"/>
      <c r="F67" s="1349"/>
      <c r="G67" s="1349"/>
      <c r="H67" s="1349"/>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46" t="s">
        <v>5164</v>
      </c>
      <c r="B69" s="1346"/>
      <c r="C69" s="1346"/>
      <c r="D69" s="1346"/>
      <c r="E69" s="284">
        <v>3118282</v>
      </c>
      <c r="M69"/>
      <c r="N69" s="1">
        <v>4629646</v>
      </c>
      <c r="O69" s="1">
        <v>7330193</v>
      </c>
      <c r="P69" s="1">
        <v>1850440</v>
      </c>
      <c r="R69" s="1"/>
    </row>
    <row r="70" spans="1:18" x14ac:dyDescent="0.25">
      <c r="A70" s="1346" t="s">
        <v>5162</v>
      </c>
      <c r="B70" s="1346"/>
      <c r="C70" s="1346"/>
      <c r="D70" s="1346"/>
      <c r="E70" s="15">
        <v>1000000</v>
      </c>
      <c r="M70"/>
      <c r="N70" s="3"/>
      <c r="R70" s="1"/>
    </row>
    <row r="71" spans="1:18" ht="26.25" x14ac:dyDescent="0.25">
      <c r="A71" s="1346" t="s">
        <v>5163</v>
      </c>
      <c r="B71" s="1346"/>
      <c r="C71" s="1346"/>
      <c r="D71" s="1346"/>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63" t="s">
        <v>4712</v>
      </c>
      <c r="O73" s="1363"/>
      <c r="P73" s="1363"/>
    </row>
    <row r="74" spans="1:18" x14ac:dyDescent="0.25">
      <c r="A74">
        <f>139220029+2000000</f>
        <v>141220029</v>
      </c>
      <c r="B74" s="3">
        <f>B63-A74</f>
        <v>33728735</v>
      </c>
      <c r="M74"/>
      <c r="N74" s="1363"/>
      <c r="O74" s="1363"/>
      <c r="P74" s="1363"/>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36" t="s">
        <v>1767</v>
      </c>
      <c r="D1" s="1136"/>
      <c r="E1" s="1136"/>
    </row>
    <row r="2" spans="1:8" x14ac:dyDescent="0.25">
      <c r="C2" s="1136"/>
      <c r="D2" s="1136"/>
      <c r="E2" s="1136"/>
    </row>
    <row r="3" spans="1:8" x14ac:dyDescent="0.25">
      <c r="C3" s="1301" t="s">
        <v>4713</v>
      </c>
      <c r="D3" s="1301"/>
      <c r="E3" s="1301"/>
    </row>
    <row r="4" spans="1:8" x14ac:dyDescent="0.25">
      <c r="C4" s="1301"/>
      <c r="D4" s="1301"/>
      <c r="E4" s="1301"/>
    </row>
    <row r="6" spans="1:8" ht="14.45" customHeight="1" x14ac:dyDescent="0.25">
      <c r="A6" s="1378" t="s">
        <v>1894</v>
      </c>
      <c r="B6" s="1379"/>
      <c r="C6" s="1379"/>
      <c r="D6" s="1380"/>
      <c r="E6" s="1387" t="s">
        <v>4751</v>
      </c>
      <c r="F6" s="1387"/>
      <c r="G6" s="1387"/>
      <c r="H6" s="1387"/>
    </row>
    <row r="7" spans="1:8" ht="14.45" customHeight="1" x14ac:dyDescent="0.25">
      <c r="A7" s="1381"/>
      <c r="B7" s="1382"/>
      <c r="C7" s="1382"/>
      <c r="D7" s="1383"/>
      <c r="E7" s="1387"/>
      <c r="F7" s="1387"/>
      <c r="G7" s="1387"/>
      <c r="H7" s="1387"/>
    </row>
    <row r="8" spans="1:8" ht="14.45" customHeight="1" x14ac:dyDescent="0.25">
      <c r="A8" s="1384"/>
      <c r="B8" s="1385"/>
      <c r="C8" s="1385"/>
      <c r="D8" s="1386"/>
      <c r="E8" s="1387"/>
      <c r="F8" s="1387"/>
      <c r="G8" s="1387"/>
      <c r="H8" s="1387"/>
    </row>
    <row r="9" spans="1:8" ht="27" thickBot="1" x14ac:dyDescent="0.3">
      <c r="A9" s="1278" t="s">
        <v>4590</v>
      </c>
      <c r="B9" s="1279"/>
      <c r="C9" s="1279"/>
      <c r="D9" s="1280"/>
      <c r="E9" s="1281" t="s">
        <v>4590</v>
      </c>
      <c r="F9" s="1282"/>
      <c r="G9" s="1282"/>
      <c r="H9" s="1283"/>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285" t="s">
        <v>4596</v>
      </c>
      <c r="F30" s="1285"/>
      <c r="G30" s="1286"/>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77" t="s">
        <v>4748</v>
      </c>
      <c r="F37" s="1282"/>
      <c r="G37" s="1282"/>
      <c r="H37" s="1283"/>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84" t="s">
        <v>4596</v>
      </c>
      <c r="B54" s="1284"/>
      <c r="C54" s="1284"/>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67" t="s">
        <v>4600</v>
      </c>
      <c r="B58" s="1368"/>
      <c r="C58" s="1368"/>
      <c r="D58" s="1368"/>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84" t="s">
        <v>4596</v>
      </c>
      <c r="F65" s="1284"/>
      <c r="G65" s="1284"/>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73" t="s">
        <v>4745</v>
      </c>
      <c r="F73" s="1373"/>
      <c r="G73" s="1373"/>
      <c r="H73" s="1373"/>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74" t="s">
        <v>4596</v>
      </c>
      <c r="F87" s="1375"/>
      <c r="G87" s="1376"/>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69" t="s">
        <v>4596</v>
      </c>
      <c r="B102" s="1319"/>
      <c r="C102" s="1320"/>
      <c r="D102" s="314">
        <f>SUM(D60:D101)</f>
        <v>8325000</v>
      </c>
    </row>
    <row r="104" spans="1:4" ht="15.75" thickBot="1" x14ac:dyDescent="0.3">
      <c r="D104" s="50"/>
    </row>
    <row r="105" spans="1:4" ht="21.75" thickBot="1" x14ac:dyDescent="0.3">
      <c r="A105" s="1370" t="s">
        <v>4597</v>
      </c>
      <c r="B105" s="1371"/>
      <c r="C105" s="1371"/>
      <c r="D105" s="1372"/>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18" t="s">
        <v>4596</v>
      </c>
      <c r="B124" s="1319"/>
      <c r="C124" s="1320"/>
      <c r="D124" s="321">
        <f>SUM(D107:D123)</f>
        <v>3665720</v>
      </c>
    </row>
    <row r="125" spans="1:4" ht="19.5" thickBot="1" x14ac:dyDescent="0.35">
      <c r="A125" s="1364" t="s">
        <v>4617</v>
      </c>
      <c r="B125" s="1365"/>
      <c r="C125" s="1366"/>
      <c r="D125" s="210">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12</vt:i4>
      </vt:variant>
    </vt:vector>
  </HeadingPairs>
  <TitlesOfParts>
    <vt:vector size="30" baseType="lpstr">
      <vt:lpstr>Main</vt:lpstr>
      <vt:lpstr>Posting</vt:lpstr>
      <vt:lpstr>Pro Summ</vt:lpstr>
      <vt:lpstr>Projects</vt:lpstr>
      <vt:lpstr>Ik</vt:lpstr>
      <vt:lpstr>Supplier</vt:lpstr>
      <vt:lpstr>Sheet1</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2024-02-29T13:20:10Z</dcterms:modified>
</cp:coreProperties>
</file>