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2AFA88B-5817-4F40-80D8-1101DFDDAAC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Posting!$A$1:$P$19473</definedName>
    <definedName name="_xlnm._FilterDatabase" localSheetId="5" hidden="1">Supplier!$A$1:$XFC$3739</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0" r:id="rId28"/>
    <pivotCache cacheId="1" r:id="rId29"/>
  </pivotCaches>
</workbook>
</file>

<file path=xl/calcChain.xml><?xml version="1.0" encoding="utf-8"?>
<calcChain xmlns="http://schemas.openxmlformats.org/spreadsheetml/2006/main">
  <c r="G19338" i="1" l="1"/>
  <c r="G19448" i="1"/>
  <c r="G19449" i="1"/>
  <c r="G19450" i="1"/>
  <c r="G19451" i="1"/>
  <c r="G19452" i="1"/>
  <c r="G19453" i="1"/>
  <c r="G19454" i="1"/>
  <c r="G19446" i="1"/>
  <c r="G19447" i="1"/>
  <c r="G19443" i="1"/>
  <c r="G19444" i="1"/>
  <c r="G19445" i="1"/>
  <c r="G19441" i="1"/>
  <c r="G19442" i="1"/>
  <c r="G19440" i="1"/>
  <c r="G19439" i="1"/>
  <c r="G19436" i="1"/>
  <c r="G19437" i="1"/>
  <c r="G19438" i="1"/>
  <c r="G19435" i="1"/>
  <c r="G19434" i="1"/>
  <c r="G19429" i="1" l="1"/>
  <c r="G19430" i="1"/>
  <c r="G19431" i="1"/>
  <c r="G19432" i="1"/>
  <c r="G19433" i="1"/>
  <c r="G19428" i="1"/>
  <c r="G19426" i="1"/>
  <c r="G19427" i="1"/>
  <c r="G19425" i="1"/>
  <c r="G19421" i="1"/>
  <c r="G19422" i="1"/>
  <c r="G19423" i="1"/>
  <c r="G19424" i="1"/>
  <c r="G19462" i="1"/>
  <c r="G19474" i="1"/>
  <c r="C17" i="3"/>
  <c r="G3749" i="2" l="1"/>
  <c r="G19416" i="1"/>
  <c r="G19395" i="1" l="1"/>
  <c r="G19396" i="1"/>
  <c r="G19397" i="1"/>
  <c r="G19393" i="1"/>
  <c r="G19394" i="1"/>
  <c r="G19398" i="1"/>
  <c r="G19390" i="1"/>
  <c r="G19418" i="1"/>
  <c r="G19419" i="1"/>
  <c r="G19420" i="1"/>
  <c r="G19417" i="1"/>
  <c r="G19415" i="1"/>
  <c r="G19414" i="1"/>
  <c r="G19320" i="1"/>
  <c r="G19392" i="1"/>
  <c r="G19322" i="1"/>
  <c r="G19399" i="1"/>
  <c r="G19400" i="1"/>
  <c r="G19401" i="1"/>
  <c r="G19402" i="1"/>
  <c r="G19403" i="1"/>
  <c r="G19404" i="1"/>
  <c r="G19405" i="1"/>
  <c r="G19406" i="1"/>
  <c r="G19407" i="1"/>
  <c r="G19408" i="1"/>
  <c r="G19409" i="1"/>
  <c r="G19410" i="1"/>
  <c r="G19411" i="1"/>
  <c r="G19412" i="1"/>
  <c r="G19413" i="1"/>
  <c r="G19380" i="1"/>
  <c r="G19379" i="1"/>
  <c r="G19473" i="1" l="1"/>
  <c r="C16" i="3"/>
  <c r="G19472" i="1"/>
  <c r="G19471" i="1"/>
  <c r="G19321" i="1"/>
  <c r="C15" i="3"/>
  <c r="G19391" i="1"/>
  <c r="G19470" i="1" l="1"/>
  <c r="G3500" i="2"/>
  <c r="G3501" i="2"/>
  <c r="G3502" i="2"/>
  <c r="G17991" i="1"/>
  <c r="G17992" i="1"/>
  <c r="G17993" i="1"/>
  <c r="G3748" i="2"/>
  <c r="G3740" i="2"/>
  <c r="G3741" i="2"/>
  <c r="G3742" i="2"/>
  <c r="G3743" i="2"/>
  <c r="G3744" i="2"/>
  <c r="G3745" i="2"/>
  <c r="G3746" i="2"/>
  <c r="G3747" i="2"/>
  <c r="G3568" i="2"/>
  <c r="G19299" i="1" l="1"/>
  <c r="G3726" i="2"/>
  <c r="G3727" i="2"/>
  <c r="G3728" i="2"/>
  <c r="G3729" i="2"/>
  <c r="G3730" i="2"/>
  <c r="G3731" i="2"/>
  <c r="G19294" i="1"/>
  <c r="G19295" i="1"/>
  <c r="G19296" i="1"/>
  <c r="G19297" i="1"/>
  <c r="G19298" i="1"/>
  <c r="G3695" i="2"/>
  <c r="G18923" i="1"/>
  <c r="G3725" i="2"/>
  <c r="G19293" i="1"/>
  <c r="G19352" i="1" l="1"/>
  <c r="G19353" i="1"/>
  <c r="G19354" i="1"/>
  <c r="G3737" i="2"/>
  <c r="G3736" i="2"/>
  <c r="G3735" i="2"/>
  <c r="G3734" i="2"/>
  <c r="G18415" i="1"/>
  <c r="G3614" i="2"/>
  <c r="G19252" i="1" l="1"/>
  <c r="G19300" i="1"/>
  <c r="G19301" i="1"/>
  <c r="G19302" i="1"/>
  <c r="G19303" i="1"/>
  <c r="G19386" i="1"/>
  <c r="G19387" i="1"/>
  <c r="G19388" i="1"/>
  <c r="G19389" i="1"/>
  <c r="G19385" i="1"/>
  <c r="G19337" i="1"/>
  <c r="G19339" i="1"/>
  <c r="G19384" i="1"/>
  <c r="G19383" i="1"/>
  <c r="G19371" i="1"/>
  <c r="G19372" i="1"/>
  <c r="G19373" i="1"/>
  <c r="G19374" i="1"/>
  <c r="G19375" i="1"/>
  <c r="G19376" i="1"/>
  <c r="G19377" i="1"/>
  <c r="G19312" i="1"/>
  <c r="G19313" i="1"/>
  <c r="G19314" i="1"/>
  <c r="G19378" i="1"/>
  <c r="G19315" i="1"/>
  <c r="G19316" i="1"/>
  <c r="G19317" i="1"/>
  <c r="G19318" i="1"/>
  <c r="G19319" i="1"/>
  <c r="G19381" i="1"/>
  <c r="G19382" i="1"/>
  <c r="G19366" i="1"/>
  <c r="G19367" i="1"/>
  <c r="G19368" i="1"/>
  <c r="G19369" i="1"/>
  <c r="G19370" i="1"/>
  <c r="G19310" i="1"/>
  <c r="G19355" i="1"/>
  <c r="G19356" i="1"/>
  <c r="G19357" i="1"/>
  <c r="G19358" i="1"/>
  <c r="G19359" i="1"/>
  <c r="G19360" i="1"/>
  <c r="G19361" i="1"/>
  <c r="G19311" i="1"/>
  <c r="G19362" i="1"/>
  <c r="G19363" i="1"/>
  <c r="G19364" i="1"/>
  <c r="G19365" i="1"/>
  <c r="G19351" i="1"/>
  <c r="G19347" i="1" l="1"/>
  <c r="G19348" i="1"/>
  <c r="G19349" i="1"/>
  <c r="G19350" i="1"/>
  <c r="G19340" i="1"/>
  <c r="G19341" i="1"/>
  <c r="G19342" i="1"/>
  <c r="G19343" i="1"/>
  <c r="G19305" i="1"/>
  <c r="G19306" i="1"/>
  <c r="G19307" i="1"/>
  <c r="G19308" i="1"/>
  <c r="G19309" i="1"/>
  <c r="G19344" i="1"/>
  <c r="G19345" i="1"/>
  <c r="G19346" i="1"/>
  <c r="G19304" i="1"/>
  <c r="G19323" i="1"/>
  <c r="G19324" i="1"/>
  <c r="G19325" i="1"/>
  <c r="G19326" i="1"/>
  <c r="G19327" i="1"/>
  <c r="G19328" i="1"/>
  <c r="G19329" i="1"/>
  <c r="G19330" i="1"/>
  <c r="G19331" i="1"/>
  <c r="G19332" i="1"/>
  <c r="G19333" i="1"/>
  <c r="G19334" i="1"/>
  <c r="G19335" i="1"/>
  <c r="G19336" i="1"/>
  <c r="G19291" i="1"/>
  <c r="G19292" i="1"/>
  <c r="G19281" i="1"/>
  <c r="G19290" i="1"/>
  <c r="G19288" i="1"/>
  <c r="G19287" i="1"/>
  <c r="G19284" i="1"/>
  <c r="G19285" i="1"/>
  <c r="G19286" i="1"/>
  <c r="G19289" i="1"/>
  <c r="G3720" i="2" l="1"/>
  <c r="G3717" i="2"/>
  <c r="G3722" i="2"/>
  <c r="G3719" i="2"/>
  <c r="G3739" i="2"/>
  <c r="G18434" i="1"/>
  <c r="G18435" i="1"/>
  <c r="G18436" i="1"/>
  <c r="G3493" i="2"/>
  <c r="G3492" i="2"/>
  <c r="G3491" i="2"/>
  <c r="G3713" i="2"/>
  <c r="G3715" i="2"/>
  <c r="G3738" i="2"/>
  <c r="G3718" i="2"/>
  <c r="G19469" i="1"/>
  <c r="G19467" i="1"/>
  <c r="G19468" i="1"/>
  <c r="G3724" i="2"/>
  <c r="G3687" i="2"/>
  <c r="G3686" i="2"/>
  <c r="G3696" i="2"/>
  <c r="G3684" i="2"/>
  <c r="G3714" i="2"/>
  <c r="G3702" i="2"/>
  <c r="G3721" i="2"/>
  <c r="G19461" i="1"/>
  <c r="G19459" i="1"/>
  <c r="G19460" i="1"/>
  <c r="G3732" i="2"/>
  <c r="G3733" i="2"/>
  <c r="G19457" i="1"/>
  <c r="G19458" i="1"/>
  <c r="G19456" i="1" l="1"/>
  <c r="G19455" i="1"/>
  <c r="B17" i="3"/>
  <c r="G19464" i="1"/>
  <c r="G19463" i="1"/>
  <c r="G19266" i="1"/>
  <c r="G19267" i="1"/>
  <c r="G19268" i="1"/>
  <c r="G19262" i="1"/>
  <c r="G19263" i="1"/>
  <c r="G19264" i="1"/>
  <c r="G19265" i="1"/>
  <c r="G19259" i="1"/>
  <c r="G19260" i="1"/>
  <c r="G19261" i="1"/>
  <c r="G19282" i="1"/>
  <c r="G19283" i="1"/>
  <c r="G19279" i="1"/>
  <c r="G19280" i="1"/>
  <c r="G19274" i="1"/>
  <c r="G19275" i="1"/>
  <c r="G19276" i="1"/>
  <c r="G19277" i="1"/>
  <c r="G19278" i="1"/>
  <c r="G19273" i="1"/>
  <c r="G19272" i="1"/>
  <c r="G19225" i="1"/>
  <c r="G19224" i="1"/>
  <c r="G3723" i="2"/>
  <c r="G19223" i="1"/>
  <c r="G19222" i="1" l="1"/>
  <c r="G19221" i="1"/>
  <c r="G19220" i="1"/>
  <c r="G19217" i="1"/>
  <c r="G19218" i="1"/>
  <c r="G19219" i="1"/>
  <c r="G19216" i="1"/>
  <c r="G19212" i="1" l="1"/>
  <c r="G19213" i="1"/>
  <c r="G19214" i="1"/>
  <c r="G19215" i="1"/>
  <c r="G19211" i="1"/>
  <c r="G19203" i="1"/>
  <c r="G19204" i="1"/>
  <c r="G19205" i="1"/>
  <c r="G19206" i="1"/>
  <c r="G19207" i="1"/>
  <c r="G19208" i="1"/>
  <c r="G19209" i="1"/>
  <c r="G19210" i="1"/>
  <c r="G19201" i="1"/>
  <c r="G19202" i="1"/>
  <c r="G19200" i="1"/>
  <c r="G19199" i="1"/>
  <c r="B16" i="3" l="1"/>
  <c r="G19466" i="1"/>
  <c r="G19465" i="1"/>
  <c r="G19190" i="1" l="1"/>
  <c r="G19191" i="1"/>
  <c r="G19192" i="1"/>
  <c r="G19193" i="1"/>
  <c r="G19194" i="1"/>
  <c r="G19195" i="1"/>
  <c r="G19196" i="1"/>
  <c r="G19197" i="1"/>
  <c r="G19198" i="1"/>
  <c r="G19188" i="1"/>
  <c r="G19189" i="1"/>
  <c r="G19186" i="1"/>
  <c r="G19187" i="1"/>
  <c r="G19185" i="1"/>
  <c r="G19176" i="1"/>
  <c r="G19177" i="1"/>
  <c r="G19178" i="1"/>
  <c r="G19179" i="1"/>
  <c r="G19180" i="1"/>
  <c r="G19181" i="1"/>
  <c r="G19182" i="1"/>
  <c r="G19183" i="1"/>
  <c r="G19184" i="1"/>
  <c r="G19175" i="1"/>
  <c r="G19174" i="1"/>
  <c r="G19173" i="1" l="1"/>
  <c r="G19172" i="1"/>
  <c r="G19171" i="1"/>
  <c r="G19170" i="1"/>
  <c r="G19168" i="1"/>
  <c r="G19169" i="1"/>
  <c r="G19166" i="1"/>
  <c r="G19167" i="1"/>
  <c r="G19165" i="1" l="1"/>
  <c r="G19164" i="1"/>
  <c r="G19271" i="1"/>
  <c r="G19227" i="1"/>
  <c r="G19228" i="1"/>
  <c r="G19229" i="1"/>
  <c r="G19230" i="1"/>
  <c r="G19231" i="1"/>
  <c r="G19232" i="1"/>
  <c r="G19233" i="1"/>
  <c r="G19270" i="1"/>
  <c r="G19269" i="1"/>
  <c r="G19254" i="1"/>
  <c r="G19255" i="1"/>
  <c r="G19256" i="1"/>
  <c r="G19257" i="1"/>
  <c r="G19258" i="1"/>
  <c r="G19253" i="1"/>
  <c r="G3716" i="2"/>
  <c r="G3712" i="2"/>
  <c r="G3710" i="2"/>
  <c r="G3708" i="2"/>
  <c r="G19159" i="1"/>
  <c r="G19160" i="1"/>
  <c r="G19161" i="1"/>
  <c r="G19162" i="1"/>
  <c r="G19163" i="1"/>
  <c r="G19157" i="1"/>
  <c r="G19156" i="1"/>
  <c r="G19155" i="1"/>
  <c r="G19154" i="1"/>
  <c r="G19150" i="1"/>
  <c r="G19149" i="1"/>
  <c r="G19137" i="1"/>
  <c r="G19138" i="1"/>
  <c r="G19139" i="1"/>
  <c r="G19140" i="1"/>
  <c r="G19141" i="1"/>
  <c r="G19142" i="1"/>
  <c r="G19143" i="1"/>
  <c r="G19144" i="1"/>
  <c r="G19145" i="1"/>
  <c r="G19146" i="1"/>
  <c r="G19147" i="1"/>
  <c r="G19148" i="1"/>
  <c r="G19151" i="1"/>
  <c r="G19152" i="1"/>
  <c r="G19153" i="1"/>
  <c r="G19158" i="1"/>
  <c r="G19243" i="1" l="1"/>
  <c r="G19008" i="1"/>
  <c r="G19136" i="1"/>
  <c r="G19134" i="1"/>
  <c r="G19131" i="1"/>
  <c r="G19125" i="1"/>
  <c r="G19130" i="1"/>
  <c r="G19132" i="1"/>
  <c r="G19133" i="1"/>
  <c r="G19129" i="1"/>
  <c r="G19128" i="1"/>
  <c r="G19127" i="1"/>
  <c r="G19126" i="1"/>
  <c r="G19124" i="1"/>
  <c r="G19123" i="1"/>
  <c r="G19122" i="1"/>
  <c r="G19121" i="1"/>
  <c r="G19120" i="1"/>
  <c r="G19119" i="1"/>
  <c r="G19118" i="1"/>
  <c r="G19135" i="1"/>
  <c r="G19104" i="1"/>
  <c r="G19105" i="1"/>
  <c r="G19106" i="1"/>
  <c r="G19107" i="1"/>
  <c r="G19108" i="1"/>
  <c r="G19109" i="1"/>
  <c r="G19110" i="1"/>
  <c r="G19111" i="1"/>
  <c r="G19112" i="1"/>
  <c r="G19113" i="1"/>
  <c r="G19114" i="1"/>
  <c r="G19115" i="1"/>
  <c r="G19116" i="1"/>
  <c r="G19117" i="1"/>
  <c r="G19098" i="1"/>
  <c r="G19100" i="1"/>
  <c r="G19101" i="1"/>
  <c r="G19102" i="1"/>
  <c r="G19103" i="1"/>
  <c r="G19099" i="1"/>
  <c r="G19251" i="1"/>
  <c r="G19250" i="1" l="1"/>
  <c r="G19249" i="1" l="1"/>
  <c r="G19248" i="1"/>
  <c r="G19092" i="1"/>
  <c r="G19093" i="1"/>
  <c r="G19094" i="1"/>
  <c r="G19095" i="1"/>
  <c r="G19096" i="1"/>
  <c r="G19097" i="1"/>
  <c r="G19091" i="1"/>
  <c r="G19090" i="1"/>
  <c r="G3711" i="2"/>
  <c r="G3706" i="2"/>
  <c r="G3693" i="2"/>
  <c r="G3683" i="2"/>
  <c r="G3709" i="2" l="1"/>
  <c r="G3707" i="2"/>
  <c r="G3705" i="2"/>
  <c r="G18969" i="1"/>
  <c r="G18895" i="1"/>
  <c r="G19058" i="1"/>
  <c r="G19089" i="1"/>
  <c r="G19067" i="1"/>
  <c r="G19082" i="1"/>
  <c r="G19083" i="1"/>
  <c r="G19084" i="1"/>
  <c r="G19085" i="1"/>
  <c r="G19086" i="1"/>
  <c r="G19087" i="1"/>
  <c r="G19088" i="1"/>
  <c r="G19247" i="1"/>
  <c r="G19246" i="1" l="1"/>
  <c r="G19244" i="1"/>
  <c r="G19245" i="1"/>
  <c r="G19079" i="1" l="1"/>
  <c r="G19080" i="1"/>
  <c r="G19081" i="1"/>
  <c r="G19242" i="1" l="1"/>
  <c r="G19241" i="1"/>
  <c r="G19240" i="1"/>
  <c r="G19239" i="1"/>
  <c r="G19028" i="1"/>
  <c r="G19029" i="1"/>
  <c r="G19030" i="1"/>
  <c r="G19027" i="1"/>
  <c r="G19069" i="1"/>
  <c r="G19070" i="1"/>
  <c r="G19226" i="1"/>
  <c r="G19031" i="1" l="1"/>
  <c r="G19032" i="1"/>
  <c r="G19071" i="1"/>
  <c r="G19072" i="1"/>
  <c r="G19026" i="1"/>
  <c r="G19073" i="1"/>
  <c r="G19074" i="1"/>
  <c r="G19075" i="1"/>
  <c r="G19033" i="1"/>
  <c r="G19034" i="1"/>
  <c r="G19035" i="1"/>
  <c r="G19076" i="1"/>
  <c r="G19077" i="1"/>
  <c r="G19078" i="1"/>
  <c r="G19068" i="1" l="1"/>
  <c r="G19066" i="1"/>
  <c r="G19065" i="1"/>
  <c r="G19064" i="1"/>
  <c r="G19023" i="1"/>
  <c r="G19061" i="1"/>
  <c r="G19062" i="1"/>
  <c r="G19063" i="1"/>
  <c r="G19024" i="1"/>
  <c r="G19025" i="1"/>
  <c r="G19038" i="1"/>
  <c r="G19236" i="1"/>
  <c r="G19237" i="1"/>
  <c r="G19238" i="1"/>
  <c r="G3699" i="2" l="1"/>
  <c r="G3701" i="2"/>
  <c r="G19060" i="1"/>
  <c r="G19036" i="1"/>
  <c r="G19059" i="1"/>
  <c r="G19057" i="1"/>
  <c r="G19056" i="1"/>
  <c r="G19055" i="1"/>
  <c r="G19054" i="1"/>
  <c r="G19053" i="1"/>
  <c r="G19052" i="1"/>
  <c r="G19051" i="1"/>
  <c r="G19050" i="1"/>
  <c r="G19049" i="1"/>
  <c r="G19017" i="1"/>
  <c r="G19018" i="1"/>
  <c r="G19016" i="1"/>
  <c r="G19015" i="1"/>
  <c r="G19019" i="1"/>
  <c r="G19020" i="1"/>
  <c r="G19037" i="1"/>
  <c r="G19039" i="1"/>
  <c r="G19040" i="1"/>
  <c r="G19041" i="1"/>
  <c r="G19042" i="1"/>
  <c r="G19043" i="1"/>
  <c r="G19044" i="1"/>
  <c r="G19045" i="1"/>
  <c r="G19046" i="1"/>
  <c r="G19021" i="1"/>
  <c r="G19047" i="1"/>
  <c r="G19048" i="1"/>
  <c r="G19022" i="1"/>
  <c r="G18972" i="1"/>
  <c r="G18973" i="1"/>
  <c r="G18974" i="1"/>
  <c r="G18975" i="1"/>
  <c r="G18976" i="1"/>
  <c r="G18971" i="1"/>
  <c r="G19234" i="1"/>
  <c r="G19235" i="1"/>
  <c r="G18992" i="1"/>
  <c r="G18985" i="1"/>
  <c r="G18984" i="1"/>
  <c r="G18986" i="1"/>
  <c r="G18987" i="1"/>
  <c r="G18988" i="1"/>
  <c r="G18989" i="1"/>
  <c r="G18990" i="1"/>
  <c r="G18991" i="1"/>
  <c r="G18958" i="1"/>
  <c r="G19013" i="1"/>
  <c r="G19014" i="1" l="1"/>
  <c r="G18981" i="1"/>
  <c r="G18982" i="1"/>
  <c r="G18983" i="1"/>
  <c r="G18979" i="1" l="1"/>
  <c r="G18978" i="1"/>
  <c r="G18945" i="1" l="1"/>
  <c r="G18980" i="1"/>
  <c r="G18977" i="1"/>
  <c r="G18970" i="1" l="1"/>
  <c r="G18968" i="1" l="1"/>
  <c r="G3704" i="2"/>
  <c r="G3703"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700" i="2"/>
  <c r="G19001" i="1"/>
  <c r="G19012" i="1"/>
  <c r="G18944" i="1"/>
  <c r="G18943" i="1"/>
  <c r="G18942" i="1"/>
  <c r="G18941" i="1"/>
  <c r="G18930" i="1"/>
  <c r="G18931" i="1"/>
  <c r="G18932" i="1"/>
  <c r="G18933" i="1"/>
  <c r="G18934" i="1"/>
  <c r="G18935" i="1"/>
  <c r="G18936" i="1"/>
  <c r="G18937" i="1"/>
  <c r="G18938" i="1"/>
  <c r="G18939" i="1"/>
  <c r="G18940" i="1"/>
  <c r="G3689" i="2" l="1"/>
  <c r="G3688" i="2"/>
  <c r="G3685" i="2"/>
  <c r="G3698" i="2"/>
  <c r="G3697" i="2"/>
  <c r="G3692" i="2"/>
  <c r="G3691" i="2"/>
  <c r="G18919" i="1"/>
  <c r="G18915" i="1"/>
  <c r="G18916" i="1"/>
  <c r="G18917" i="1"/>
  <c r="G18918" i="1"/>
  <c r="G18929" i="1"/>
  <c r="G18928" i="1"/>
  <c r="G18927" i="1"/>
  <c r="E18926" i="1"/>
  <c r="G18925" i="1"/>
  <c r="G18924" i="1"/>
  <c r="G3694" i="2"/>
  <c r="G18922" i="1"/>
  <c r="G18921" i="1"/>
  <c r="G18926" i="1" l="1"/>
  <c r="B15" i="3"/>
  <c r="G3690" i="2"/>
  <c r="G18920" i="1"/>
  <c r="G18914" i="1"/>
  <c r="G18907" i="1"/>
  <c r="G18908" i="1"/>
  <c r="G18909" i="1"/>
  <c r="G18910" i="1"/>
  <c r="G18911" i="1"/>
  <c r="G18912" i="1"/>
  <c r="G18913" i="1"/>
  <c r="G18906" i="1"/>
  <c r="G18905" i="1"/>
  <c r="G19011"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81" i="2"/>
  <c r="G3670" i="2"/>
  <c r="G3669" i="2"/>
  <c r="G3663" i="2"/>
  <c r="G3662" i="2"/>
  <c r="G3415" i="2"/>
  <c r="G3680" i="2"/>
  <c r="G3289" i="2"/>
  <c r="G3668" i="2"/>
  <c r="G3675" i="2"/>
  <c r="G3612" i="2"/>
  <c r="G18849" i="1" l="1"/>
  <c r="G18687" i="1"/>
  <c r="G18688" i="1"/>
  <c r="G18689" i="1"/>
  <c r="G18690" i="1"/>
  <c r="G18691" i="1"/>
  <c r="G18406" i="1"/>
  <c r="G18380" i="1"/>
  <c r="G18381" i="1"/>
  <c r="G18382" i="1"/>
  <c r="G18383" i="1"/>
  <c r="G18384" i="1"/>
  <c r="G18997" i="1" l="1"/>
  <c r="G19010"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82" i="2"/>
  <c r="G3678" i="2"/>
  <c r="G3652" i="2"/>
  <c r="G3629" i="2"/>
  <c r="G3649" i="2"/>
  <c r="M10" i="33"/>
  <c r="E10" i="33"/>
  <c r="G19003" i="1"/>
  <c r="G3667"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9" i="2"/>
  <c r="G3674" i="2"/>
  <c r="G3673" i="2"/>
  <c r="G3655" i="2"/>
  <c r="E12" i="40" l="1"/>
  <c r="G3677" i="2"/>
  <c r="G3666" i="2"/>
  <c r="G3665" i="2"/>
  <c r="G3676"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72" i="2"/>
  <c r="G18727" i="1"/>
  <c r="G18725" i="1"/>
  <c r="G18726" i="1"/>
  <c r="G3650" i="2"/>
  <c r="G3640" i="2"/>
  <c r="G3646" i="2"/>
  <c r="G3647" i="2"/>
  <c r="G3648" i="2"/>
  <c r="G3651" i="2"/>
  <c r="G3642" i="2"/>
  <c r="G3641" i="2"/>
  <c r="G3634" i="2"/>
  <c r="G3644" i="2"/>
  <c r="G3643" i="2"/>
  <c r="G3639" i="2"/>
  <c r="G3638" i="2"/>
  <c r="G3637" i="2"/>
  <c r="G3636" i="2"/>
  <c r="G3664" i="2"/>
  <c r="G18774" i="1" l="1"/>
  <c r="G18670" i="1"/>
  <c r="G3671" i="2"/>
  <c r="G18724" i="1"/>
  <c r="G18723" i="1"/>
  <c r="G18685" i="1"/>
  <c r="G18686" i="1"/>
  <c r="G18721" i="1"/>
  <c r="G18722" i="1"/>
  <c r="G18684" i="1"/>
  <c r="G18683" i="1"/>
  <c r="G18682" i="1"/>
  <c r="G18681" i="1"/>
  <c r="G18680" i="1"/>
  <c r="G18679" i="1"/>
  <c r="G18673" i="1"/>
  <c r="G18674" i="1"/>
  <c r="G18675" i="1"/>
  <c r="G3660" i="2"/>
  <c r="G3659" i="2"/>
  <c r="G3658" i="2"/>
  <c r="G3657" i="2"/>
  <c r="G18672" i="1"/>
  <c r="G18638" i="1"/>
  <c r="G18790" i="1" l="1"/>
  <c r="G18660" i="1"/>
  <c r="G18474" i="1"/>
  <c r="G18773" i="1"/>
  <c r="G18772" i="1"/>
  <c r="G18771" i="1"/>
  <c r="G18770" i="1"/>
  <c r="G3661" i="2"/>
  <c r="G18769" i="1"/>
  <c r="G18768" i="1"/>
  <c r="G18767" i="1"/>
  <c r="G18678" i="1"/>
  <c r="G18677" i="1"/>
  <c r="G18676" i="1"/>
  <c r="G3656" i="2"/>
  <c r="G18671" i="1"/>
  <c r="G18667" i="1"/>
  <c r="G18668" i="1"/>
  <c r="G18669" i="1"/>
  <c r="G18661" i="1"/>
  <c r="G18662" i="1"/>
  <c r="G18663" i="1"/>
  <c r="G18664" i="1"/>
  <c r="G18665" i="1"/>
  <c r="G18666" i="1"/>
  <c r="G18658" i="1"/>
  <c r="G18659" i="1"/>
  <c r="G3654" i="2"/>
  <c r="G3653"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3645" i="2"/>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5"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33" i="2"/>
  <c r="G3632" i="2"/>
  <c r="G3624" i="2"/>
  <c r="G3595" i="2"/>
  <c r="G3364" i="2"/>
  <c r="G3515" i="2"/>
  <c r="G3103" i="2"/>
  <c r="G3562" i="2"/>
  <c r="G3439" i="2"/>
  <c r="G3416" i="2"/>
  <c r="G3363" i="2"/>
  <c r="G3362" i="2"/>
  <c r="G3335" i="2"/>
  <c r="G3352" i="2"/>
  <c r="G3541" i="2"/>
  <c r="G3594" i="2"/>
  <c r="G3518" i="2"/>
  <c r="G3529" i="2"/>
  <c r="G3619" i="2"/>
  <c r="G3607" i="2"/>
  <c r="G3606" i="2"/>
  <c r="G3615" i="2"/>
  <c r="G3610" i="2"/>
  <c r="G3609" i="2"/>
  <c r="G3600" i="2"/>
  <c r="G3587" i="2"/>
  <c r="G3584" i="2"/>
  <c r="G3583" i="2"/>
  <c r="G3566" i="2"/>
  <c r="G3565" i="2"/>
  <c r="G3542" i="2"/>
  <c r="G3627" i="2"/>
  <c r="G3623" i="2"/>
  <c r="G3616" i="2" l="1"/>
  <c r="G3617" i="2"/>
  <c r="G3618" i="2"/>
  <c r="G3620" i="2"/>
  <c r="G18566" i="1"/>
  <c r="G18564" i="1"/>
  <c r="G18565" i="1"/>
  <c r="G18563" i="1"/>
  <c r="G3631"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30" i="2"/>
  <c r="G18538" i="1"/>
  <c r="G3628"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6" i="2"/>
  <c r="G3625"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93" i="2"/>
  <c r="G3592" i="2"/>
  <c r="G3591" i="2"/>
  <c r="G3582" i="2"/>
  <c r="G3605" i="2"/>
  <c r="G3611" i="2"/>
  <c r="G3621" i="2"/>
  <c r="G3622" i="2"/>
  <c r="G3608" i="2"/>
  <c r="G18776" i="1"/>
  <c r="G18777" i="1"/>
  <c r="G18778" i="1"/>
  <c r="G18779" i="1"/>
  <c r="C13" i="3"/>
  <c r="G18418" i="1" l="1"/>
  <c r="G18419" i="1"/>
  <c r="G18420" i="1"/>
  <c r="G18421" i="1"/>
  <c r="G18422" i="1"/>
  <c r="G18423" i="1"/>
  <c r="G18417" i="1"/>
  <c r="G18416" i="1"/>
  <c r="G3613" i="2"/>
  <c r="G18414" i="1" l="1"/>
  <c r="G18413" i="1"/>
  <c r="G18411" i="1"/>
  <c r="G18412" i="1"/>
  <c r="G18410" i="1"/>
  <c r="G18375" i="1"/>
  <c r="G18376" i="1"/>
  <c r="G18377" i="1"/>
  <c r="G18378" i="1"/>
  <c r="G18379" i="1"/>
  <c r="G18408" i="1"/>
  <c r="G18409" i="1"/>
  <c r="G18374" i="1"/>
  <c r="G18373" i="1"/>
  <c r="G3603" i="2"/>
  <c r="G3604" i="2"/>
  <c r="G3602"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9" i="2"/>
  <c r="G3510" i="2"/>
  <c r="G3511" i="2"/>
  <c r="G3508" i="2"/>
  <c r="G3601" i="2"/>
  <c r="G18341" i="1" l="1"/>
  <c r="G3599"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8" i="2"/>
  <c r="G18370" i="1"/>
  <c r="G18318" i="1"/>
  <c r="G18316" i="1"/>
  <c r="G18317" i="1"/>
  <c r="G3597" i="2"/>
  <c r="G3596" i="2"/>
  <c r="G18315" i="1"/>
  <c r="G18312" i="1"/>
  <c r="G18313" i="1"/>
  <c r="G18314" i="1"/>
  <c r="G3586" i="2"/>
  <c r="G3585" i="2"/>
  <c r="G3578" i="2"/>
  <c r="G3581" i="2"/>
  <c r="G3580" i="2"/>
  <c r="G18162" i="1"/>
  <c r="G18163" i="1"/>
  <c r="G18164" i="1"/>
  <c r="G18165" i="1"/>
  <c r="G18166" i="1"/>
  <c r="G18167" i="1"/>
  <c r="G18168" i="1"/>
  <c r="G18169" i="1"/>
  <c r="G18170" i="1"/>
  <c r="G18171" i="1"/>
  <c r="G3531" i="2"/>
  <c r="G3532" i="2"/>
  <c r="G3533" i="2"/>
  <c r="G3534" i="2"/>
  <c r="G3535" i="2"/>
  <c r="G3536" i="2"/>
  <c r="G3537" i="2"/>
  <c r="G3538" i="2"/>
  <c r="G3539" i="2"/>
  <c r="G3540" i="2"/>
  <c r="G18462" i="1" l="1"/>
  <c r="G18464" i="1"/>
  <c r="G18078" i="1"/>
  <c r="G18062" i="1"/>
  <c r="G18293" i="1" l="1"/>
  <c r="G18292" i="1"/>
  <c r="G18290" i="1"/>
  <c r="G18289" i="1"/>
  <c r="G18310" i="1"/>
  <c r="G18311" i="1"/>
  <c r="G18309" i="1"/>
  <c r="G18308" i="1"/>
  <c r="G3590" i="2"/>
  <c r="G3589" i="2"/>
  <c r="G18307" i="1"/>
  <c r="G18306" i="1" l="1"/>
  <c r="F151" i="37"/>
  <c r="G3588"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1" i="2" l="1"/>
  <c r="G2792" i="2"/>
  <c r="G2793" i="2"/>
  <c r="G2794" i="2"/>
  <c r="G2795" i="2"/>
  <c r="G2796" i="2"/>
  <c r="G2797" i="2"/>
  <c r="F2789" i="2"/>
  <c r="G2790" i="2"/>
  <c r="G17663" i="1"/>
  <c r="G3394" i="2"/>
  <c r="G18196" i="1" l="1"/>
  <c r="G18197" i="1"/>
  <c r="G18198" i="1"/>
  <c r="G18199" i="1"/>
  <c r="G18200" i="1"/>
  <c r="G18201" i="1"/>
  <c r="G18202" i="1"/>
  <c r="G3553" i="2"/>
  <c r="G3552" i="2"/>
  <c r="G3547" i="2"/>
  <c r="G3548" i="2"/>
  <c r="G3549" i="2"/>
  <c r="G3550" i="2"/>
  <c r="G3551" i="2"/>
  <c r="G3475" i="2"/>
  <c r="G18478" i="1"/>
  <c r="G3577" i="2"/>
  <c r="G3476" i="2"/>
  <c r="G3381" i="2"/>
  <c r="G3380" i="2"/>
  <c r="G3365" i="2"/>
  <c r="G3361" i="2"/>
  <c r="G3366" i="2"/>
  <c r="G3237" i="2"/>
  <c r="G3238" i="2"/>
  <c r="G3239" i="2"/>
  <c r="G3240" i="2"/>
  <c r="G3308" i="2"/>
  <c r="G3214" i="2"/>
  <c r="G3213" i="2"/>
  <c r="G2805" i="2"/>
  <c r="G2804" i="2"/>
  <c r="G3116" i="2"/>
  <c r="G3118" i="2"/>
  <c r="G3119" i="2"/>
  <c r="G3117" i="2"/>
  <c r="G3121" i="2"/>
  <c r="G3122" i="2"/>
  <c r="G3123" i="2"/>
  <c r="G3376" i="2"/>
  <c r="G3576" i="2" l="1"/>
  <c r="G3575" i="2"/>
  <c r="G3424" i="2"/>
  <c r="G3570" i="2"/>
  <c r="G3579" i="2"/>
  <c r="G18459" i="1"/>
  <c r="G3574" i="2"/>
  <c r="G3573" i="2"/>
  <c r="G3572" i="2"/>
  <c r="G3571" i="2"/>
  <c r="G3561" i="2"/>
  <c r="G3557" i="2"/>
  <c r="G3564" i="2"/>
  <c r="G3563" i="2"/>
  <c r="G3560" i="2"/>
  <c r="G3556" i="2"/>
  <c r="G3555" i="2"/>
  <c r="G3544" i="2"/>
  <c r="G3543" i="2"/>
  <c r="G3528" i="2"/>
  <c r="G3527" i="2"/>
  <c r="G3524" i="2"/>
  <c r="G3559" i="2" l="1"/>
  <c r="G3554"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3545" i="2"/>
  <c r="G18248" i="1"/>
  <c r="G18249" i="1"/>
  <c r="E18247" i="1"/>
  <c r="K10" i="31"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K6" i="31"/>
  <c r="K5" i="31"/>
  <c r="G3558" i="2"/>
  <c r="G18214" i="1"/>
  <c r="K7" i="31" l="1"/>
  <c r="K12" i="31"/>
  <c r="G18213" i="1"/>
  <c r="G18206" i="1"/>
  <c r="G18207" i="1"/>
  <c r="G18208" i="1"/>
  <c r="G18209" i="1"/>
  <c r="G18210" i="1"/>
  <c r="G18211" i="1"/>
  <c r="G18212" i="1"/>
  <c r="G18203" i="1"/>
  <c r="G17816" i="1"/>
  <c r="G17817" i="1"/>
  <c r="G3546"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30" i="2"/>
  <c r="G18161" i="1"/>
  <c r="G18160" i="1"/>
  <c r="G18157" i="1"/>
  <c r="G18156" i="1"/>
  <c r="G18155" i="1"/>
  <c r="G18473" i="1"/>
  <c r="G18174" i="1"/>
  <c r="G18175" i="1"/>
  <c r="G18176" i="1"/>
  <c r="G18177" i="1"/>
  <c r="G18153" i="1"/>
  <c r="G18154" i="1"/>
  <c r="G18173" i="1"/>
  <c r="G3569" i="2"/>
  <c r="G18458" i="1"/>
  <c r="G3567" i="2"/>
  <c r="G18457" i="1"/>
  <c r="K17" i="31" l="1"/>
  <c r="G18471" i="1"/>
  <c r="G18472" i="1"/>
  <c r="G18470" i="1"/>
  <c r="G18469" i="1" l="1"/>
  <c r="G18468" i="1" l="1"/>
  <c r="G2880" i="2"/>
  <c r="G3120" i="2"/>
  <c r="G3512" i="2"/>
  <c r="G3516" i="2"/>
  <c r="G3525" i="2"/>
  <c r="G3523" i="2"/>
  <c r="G3526" i="2"/>
  <c r="G3504" i="2"/>
  <c r="G3494" i="2"/>
  <c r="G3519" i="2"/>
  <c r="G3522" i="2"/>
  <c r="G3521" i="2"/>
  <c r="G3520" i="2"/>
  <c r="G18121" i="1"/>
  <c r="G18120" i="1"/>
  <c r="G18119" i="1"/>
  <c r="G18118" i="1"/>
  <c r="G3517"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4" i="2"/>
  <c r="G3513"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7" i="2"/>
  <c r="G3506" i="2"/>
  <c r="G3481" i="2"/>
  <c r="G3482" i="2"/>
  <c r="G3483" i="2"/>
  <c r="G3484" i="2"/>
  <c r="G3485" i="2"/>
  <c r="G3486" i="2"/>
  <c r="G3487" i="2"/>
  <c r="G3488" i="2"/>
  <c r="G3489" i="2"/>
  <c r="G3490" i="2"/>
  <c r="G3423" i="2"/>
  <c r="G3470" i="2"/>
  <c r="G3454" i="2"/>
  <c r="G3452" i="2"/>
  <c r="G3437" i="2"/>
  <c r="G3425" i="2"/>
  <c r="G3422" i="2"/>
  <c r="G3411" i="2"/>
  <c r="G3410" i="2"/>
  <c r="G3472" i="2"/>
  <c r="G3469" i="2"/>
  <c r="G3478" i="2"/>
  <c r="G3477" i="2"/>
  <c r="G3497" i="2"/>
  <c r="G3496" i="2"/>
  <c r="G3474" i="2"/>
  <c r="G18461" i="1"/>
  <c r="G18073" i="1"/>
  <c r="G18077" i="1"/>
  <c r="G17697" i="1"/>
  <c r="G17689" i="1"/>
  <c r="G17998" i="1"/>
  <c r="G18042" i="1"/>
  <c r="G3498" i="2"/>
  <c r="G3495" i="2"/>
  <c r="G18035" i="1"/>
  <c r="F149" i="37"/>
  <c r="G3505" i="2"/>
  <c r="G18034" i="1"/>
  <c r="G18033" i="1"/>
  <c r="G3503" i="2"/>
  <c r="G18032" i="1"/>
  <c r="G18012" i="1"/>
  <c r="G18011" i="1"/>
  <c r="G18010" i="1"/>
  <c r="G18009" i="1"/>
  <c r="G18008" i="1"/>
  <c r="G17999" i="1"/>
  <c r="G18000" i="1"/>
  <c r="G18001" i="1"/>
  <c r="G18002" i="1"/>
  <c r="G18003" i="1"/>
  <c r="G18004" i="1"/>
  <c r="G18005" i="1"/>
  <c r="G18006" i="1"/>
  <c r="G18007" i="1"/>
  <c r="G17997" i="1"/>
  <c r="G17996" i="1"/>
  <c r="G17995" i="1"/>
  <c r="G17994" i="1"/>
  <c r="G3499" i="2"/>
  <c r="G17990" i="1"/>
  <c r="G17989" i="1"/>
  <c r="G17988" i="1"/>
  <c r="G17987" i="1"/>
  <c r="G17983" i="1"/>
  <c r="G17984" i="1"/>
  <c r="G17985" i="1"/>
  <c r="G17986" i="1"/>
  <c r="G17978" i="1"/>
  <c r="G17979" i="1"/>
  <c r="G17980" i="1"/>
  <c r="G17981" i="1"/>
  <c r="G17982" i="1"/>
  <c r="G3480"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9" i="2"/>
  <c r="G17949" i="1"/>
  <c r="G17948" i="1"/>
  <c r="G17947" i="1"/>
  <c r="G17946" i="1"/>
  <c r="G17945" i="1"/>
  <c r="G18071" i="1"/>
  <c r="G18076" i="1"/>
  <c r="G18075" i="1"/>
  <c r="G18074" i="1" l="1"/>
  <c r="G18072" i="1" l="1"/>
  <c r="G3471" i="2"/>
  <c r="G17933" i="1" l="1"/>
  <c r="G17940" i="1"/>
  <c r="G17936" i="1"/>
  <c r="G17937" i="1"/>
  <c r="G17938" i="1"/>
  <c r="G17939" i="1"/>
  <c r="G17928" i="1"/>
  <c r="G17929" i="1"/>
  <c r="G17930" i="1"/>
  <c r="G17931" i="1"/>
  <c r="G17932" i="1"/>
  <c r="G17934" i="1"/>
  <c r="G17935" i="1"/>
  <c r="G17927" i="1"/>
  <c r="G17926" i="1"/>
  <c r="G3473"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8"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31" i="2"/>
  <c r="G3444"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8" i="2"/>
  <c r="G3451" i="2"/>
  <c r="G3450" i="2"/>
  <c r="G3436" i="2"/>
  <c r="G3443" i="2"/>
  <c r="G3435" i="2"/>
  <c r="G3350" i="2"/>
  <c r="G3434" i="2"/>
  <c r="G3453" i="2"/>
  <c r="G3442" i="2"/>
  <c r="G3446" i="2"/>
  <c r="G3421" i="2"/>
  <c r="G3360" i="2"/>
  <c r="G3349" i="2"/>
  <c r="G3449" i="2"/>
  <c r="G3441" i="2"/>
  <c r="G3440" i="2"/>
  <c r="G3430"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9" i="3" s="1"/>
  <c r="G15609" i="1"/>
  <c r="G15608" i="1"/>
  <c r="G15607" i="1"/>
  <c r="G15606" i="1"/>
  <c r="G15605" i="1"/>
  <c r="G15587" i="1"/>
  <c r="G2931" i="2"/>
  <c r="G15634" i="1"/>
  <c r="G15601" i="1"/>
  <c r="G15602" i="1"/>
  <c r="G15603" i="1"/>
  <c r="G15604" i="1"/>
  <c r="G15600" i="1"/>
  <c r="G15599" i="1"/>
  <c r="G15598" i="1"/>
  <c r="G15597" i="1"/>
  <c r="G15596" i="1"/>
  <c r="G15595" i="1"/>
  <c r="G15594" i="1"/>
  <c r="G15593" i="1"/>
  <c r="G15592" i="1"/>
  <c r="E5" i="31"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8" i="2"/>
  <c r="B19" i="3" l="1"/>
  <c r="C21" i="3" s="1"/>
  <c r="B77" i="23"/>
  <c r="D77" i="23" s="1"/>
  <c r="I77" i="23" s="1"/>
  <c r="K77" i="23" s="1"/>
  <c r="K79" i="23" s="1"/>
  <c r="K86" i="23" s="1"/>
  <c r="G21" i="3"/>
  <c r="G768" i="2"/>
  <c r="G767" i="2"/>
  <c r="B92" i="23" l="1"/>
  <c r="D92" i="23" s="1"/>
  <c r="H92" i="23" s="1"/>
  <c r="J92" i="23" s="1"/>
  <c r="J94" i="23" s="1"/>
  <c r="E4" i="31"/>
  <c r="E6" i="31" s="1"/>
  <c r="E11" i="31" s="1"/>
  <c r="E22" i="31" s="1"/>
  <c r="D27" i="31" s="1"/>
  <c r="D29" i="31" s="1"/>
  <c r="L77" i="23"/>
  <c r="L79" i="23" s="1"/>
  <c r="L86" i="23" s="1"/>
  <c r="J77" i="23"/>
  <c r="J79" i="23" s="1"/>
  <c r="J86" i="23" s="1"/>
  <c r="K27" i="3"/>
  <c r="G766" i="2"/>
  <c r="G765" i="2"/>
  <c r="G764" i="2"/>
  <c r="N86" i="23" l="1"/>
  <c r="I92" i="23"/>
  <c r="I94" i="23" s="1"/>
  <c r="K92" i="23"/>
  <c r="K94" i="23" s="1"/>
  <c r="C27" i="31"/>
  <c r="C29" i="31" s="1"/>
  <c r="E27" i="31"/>
  <c r="E29" i="31" s="1"/>
  <c r="G763" i="2"/>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<sst xmlns="http://schemas.openxmlformats.org/spreadsheetml/2006/main" count="88146" uniqueCount="13113">
  <si>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</si>
  <si>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</si>
  <si>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</si>
  <si>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</si>
  <si>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</si>
  <si>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</si>
  <si>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</si>
  <si>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</si>
  <si>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</si>
  <si>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</si>
  <si>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</si>
  <si>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</si>
  <si>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</si>
  <si>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</si>
  <si>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</si>
  <si>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</si>
  <si>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</si>
  <si>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</si>
  <si>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</si>
  <si>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</si>
  <si>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</si>
  <si>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</si>
  <si>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</si>
  <si>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</si>
  <si>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</si>
  <si>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</si>
  <si>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</si>
  <si>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</si>
  <si>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</si>
  <si>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</si>
  <si>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</si>
  <si>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</si>
  <si>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</si>
  <si>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</si>
  <si>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</si>
  <si>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</si>
  <si>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</si>
  <si>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</si>
  <si>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</si>
  <si>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</si>
  <si>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</si>
  <si>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</si>
  <si>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</si>
  <si>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</si>
  <si>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</si>
  <si>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</si>
  <si>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</si>
  <si>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</si>
  <si>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</si>
  <si>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</si>
  <si>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</si>
  <si>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</si>
  <si>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</si>
  <si>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</si>
  <si>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</si>
  <si>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</si>
  <si>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</si>
  <si>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</si>
  <si>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</si>
  <si>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</si>
  <si>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</si>
  <si>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</si>
  <si>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</si>
  <si>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</si>
  <si>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</si>
  <si>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</si>
  <si>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</si>
  <si>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</si>
  <si>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</si>
  <si>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</si>
  <si>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</si>
  <si>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</si>
  <si>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</si>
  <si>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</si>
  <si>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</si>
  <si>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</si>
  <si>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</si>
  <si>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</si>
  <si>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</si>
  <si>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</si>
  <si>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</si>
  <si>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</si>
  <si>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</si>
  <si>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</si>
  <si>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</si>
  <si>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</si>
  <si>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</si>
  <si>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</si>
  <si>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</si>
  <si>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</si>
  <si>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</si>
  <si>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</si>
  <si>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</si>
  <si>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</si>
  <si>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</si>
  <si>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</si>
  <si>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</si>
  <si>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</si>
  <si>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</si>
  <si>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</si>
  <si>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</si>
  <si>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</si>
  <si>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</si>
  <si>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</si>
  <si>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</si>
  <si>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</si>
  <si>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</si>
  <si>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</si>
  <si>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</si>
  <si>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</si>
  <si>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</si>
  <si>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</si>
  <si>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</si>
  <si>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</si>
  <si>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</si>
  <si>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</si>
  <si>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</si>
  <si>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</si>
  <si>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</si>
  <si>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</si>
  <si>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</si>
  <si>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</si>
  <si>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</si>
  <si>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</si>
  <si>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</si>
  <si>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</si>
  <si>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</si>
  <si>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</si>
  <si>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</si>
  <si>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</si>
  <si>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</si>
  <si>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</si>
  <si>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</si>
  <si>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</si>
  <si>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</si>
  <si>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</si>
  <si>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</si>
  <si>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</si>
  <si>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</si>
  <si>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</si>
  <si>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</si>
  <si>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</si>
  <si>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</si>
  <si>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</si>
  <si>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</si>
  <si>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</si>
  <si>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</si>
  <si>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</si>
  <si>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</si>
  <si>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</si>
  <si>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</si>
  <si>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</si>
  <si>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</si>
  <si>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</si>
  <si>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</si>
  <si>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</si>
  <si>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</si>
  <si>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</si>
  <si>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</si>
  <si>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</si>
  <si>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</si>
  <si>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</si>
  <si>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</si>
  <si>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</si>
  <si>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</si>
  <si>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</si>
  <si>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</si>
  <si>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</si>
  <si>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</si>
  <si>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</si>
  <si>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</si>
  <si>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</si>
  <si>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</si>
  <si>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</si>
  <si>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</si>
  <si>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</si>
  <si>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</si>
  <si>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</si>
  <si>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</si>
  <si>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</si>
  <si>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</si>
  <si>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</si>
  <si>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</si>
  <si>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</si>
  <si>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</si>
  <si>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</si>
  <si>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</si>
  <si>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</si>
  <si>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</si>
  <si>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</si>
  <si>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</si>
  <si>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</si>
  <si>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</si>
  <si>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</si>
  <si>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</si>
  <si>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</si>
  <si>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</si>
  <si>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</si>
  <si>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</si>
  <si>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</si>
  <si>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</si>
  <si>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</si>
  <si>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</si>
  <si>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</si>
  <si>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</si>
  <si>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</si>
  <si>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</si>
  <si>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</si>
  <si>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</si>
  <si>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</si>
  <si>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</si>
  <si>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</si>
  <si>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</si>
  <si>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</si>
  <si>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</si>
  <si>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</si>
  <si>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</si>
  <si>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</si>
  <si>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</si>
  <si>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</si>
  <si>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</si>
  <si>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</si>
  <si>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</si>
  <si>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</si>
  <si>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</si>
  <si>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</si>
  <si>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</si>
  <si>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</si>
  <si>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</si>
  <si>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</si>
  <si>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</si>
  <si>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</si>
  <si>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</si>
  <si>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</si>
  <si>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</si>
  <si>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</si>
  <si>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</si>
  <si>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</si>
  <si>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</si>
  <si>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</si>
  <si>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</si>
  <si>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</si>
  <si>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</si>
  <si>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</si>
  <si>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</si>
  <si>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</si>
  <si>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</si>
  <si>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</si>
  <si>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</si>
  <si>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</si>
  <si>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</si>
  <si>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</si>
  <si>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</si>
  <si>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</si>
  <si>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</si>
  <si>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</si>
  <si>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</si>
  <si>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</si>
  <si>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</si>
  <si>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</si>
  <si>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</si>
  <si>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</si>
  <si>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</si>
  <si>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</si>
  <si>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</si>
  <si>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</si>
  <si>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</si>
  <si>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</si>
  <si>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</si>
  <si>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</si>
  <si>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</si>
  <si>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</si>
  <si>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</si>
  <si>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</si>
  <si>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</si>
  <si>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</si>
  <si>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</si>
  <si>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</si>
  <si>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</si>
  <si>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</si>
  <si>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</si>
  <si>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</si>
  <si>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</si>
  <si>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</si>
  <si>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</si>
  <si>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</si>
  <si>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</si>
  <si>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</si>
  <si>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</si>
  <si>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</si>
  <si>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</si>
  <si>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</si>
  <si>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</si>
  <si>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</si>
  <si>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</si>
  <si>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</si>
  <si>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</si>
  <si>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</si>
  <si>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</si>
  <si>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</si>
  <si>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</si>
  <si>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</si>
  <si>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</si>
  <si>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</si>
  <si>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</si>
  <si>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</si>
  <si>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</si>
  <si>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</si>
  <si>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</si>
  <si>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</si>
  <si>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</si>
  <si>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</si>
  <si>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</si>
  <si>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</si>
  <si>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</si>
  <si>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</si>
  <si>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</si>
  <si>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</si>
  <si>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</si>
  <si>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</si>
  <si>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</si>
  <si>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</si>
  <si>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</si>
  <si>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</si>
  <si>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</si>
  <si>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</si>
  <si>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</si>
  <si>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</si>
  <si>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</si>
  <si>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</si>
  <si>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</si>
  <si>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</si>
  <si>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</si>
  <si>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</si>
  <si>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</si>
  <si>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</si>
  <si>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</si>
  <si>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</si>
  <si>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</si>
  <si>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</si>
  <si>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</si>
  <si>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</si>
  <si>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</si>
  <si>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</si>
  <si>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</si>
  <si>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</si>
  <si>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</si>
  <si>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</si>
  <si>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</si>
  <si>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</si>
  <si>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</si>
  <si>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</si>
  <si>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</si>
  <si>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</si>
  <si>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</si>
  <si>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</si>
  <si>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</si>
  <si>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</si>
  <si>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</si>
  <si>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</si>
  <si>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</si>
  <si>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</si>
  <si>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</si>
  <si>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</si>
  <si>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</si>
  <si>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</si>
  <si>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</si>
  <si>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</si>
  <si>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</si>
  <si>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</si>
  <si>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</si>
  <si>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</si>
  <si>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</si>
  <si>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</si>
  <si>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</si>
  <si>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</si>
  <si>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</si>
  <si>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</si>
  <si>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</si>
  <si>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</si>
  <si>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</si>
  <si>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</si>
  <si>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</si>
  <si>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</si>
  <si>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</si>
  <si>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</si>
  <si>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</si>
  <si>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</si>
  <si>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</si>
  <si>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</si>
  <si>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</si>
  <si>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</si>
  <si>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</si>
  <si>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</si>
  <si>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</si>
  <si>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</si>
  <si>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</si>
  <si>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</si>
  <si>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</si>
  <si>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</si>
  <si>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</si>
  <si>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</si>
  <si>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</si>
  <si>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</si>
  <si>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</si>
  <si>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</si>
  <si>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</si>
  <si>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</si>
  <si>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</si>
  <si>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</si>
  <si>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</si>
  <si>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</si>
  <si>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</si>
  <si>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</si>
  <si>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</si>
  <si>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</si>
  <si>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</si>
  <si>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</si>
  <si>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</si>
  <si>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</si>
  <si>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</si>
  <si>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</si>
  <si>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</si>
  <si>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</si>
  <si>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</si>
  <si>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</si>
  <si>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</si>
  <si>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</si>
  <si>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</si>
  <si>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</si>
  <si>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</si>
  <si>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</si>
  <si>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</si>
  <si>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</si>
  <si>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</si>
  <si>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</si>
  <si>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</si>
  <si>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</si>
  <si>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</si>
  <si>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</si>
  <si>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</si>
  <si>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</si>
  <si>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</si>
  <si>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</si>
  <si>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</si>
  <si>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</si>
  <si>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</si>
  <si>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</si>
  <si>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</si>
  <si>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</si>
  <si>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</si>
  <si>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</si>
  <si>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</si>
  <si>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</si>
  <si>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</si>
  <si>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</si>
  <si>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</si>
  <si>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</si>
  <si>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</si>
  <si>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</si>
  <si>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</si>
  <si>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</si>
  <si>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</si>
  <si>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</si>
  <si>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</si>
  <si>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</si>
  <si>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</si>
  <si>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</si>
  <si>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</si>
  <si>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</si>
  <si>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</si>
  <si>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</si>
  <si>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</si>
  <si>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</si>
  <si>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</si>
  <si>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</si>
  <si>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</si>
  <si>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</si>
  <si>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</si>
  <si>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</si>
  <si>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</si>
  <si>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</si>
  <si>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</si>
  <si>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</si>
  <si>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</si>
  <si>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</si>
  <si>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</si>
  <si>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</si>
  <si>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</si>
  <si>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</si>
  <si>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</si>
  <si>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</si>
  <si>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</si>
  <si>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</si>
  <si>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</si>
  <si>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</si>
  <si>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</si>
  <si>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</si>
  <si>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</si>
  <si>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</si>
  <si>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</si>
  <si>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</si>
  <si>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</si>
  <si>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</si>
  <si>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</si>
  <si>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</si>
  <si>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</si>
  <si>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</si>
  <si>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</si>
  <si>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</si>
  <si>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</si>
  <si>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</si>
  <si>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</si>
  <si>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</si>
  <si>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</si>
  <si>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</si>
  <si>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</si>
  <si>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</si>
  <si>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</si>
  <si>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</si>
  <si>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</si>
  <si>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</si>
  <si>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</si>
  <si>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</si>
  <si>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</si>
  <si>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</si>
  <si>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</si>
  <si>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</si>
  <si>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</si>
  <si>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</si>
  <si>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</si>
  <si>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</si>
  <si>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</si>
  <si>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</si>
  <si>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</si>
  <si>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</si>
  <si>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</si>
  <si>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</si>
  <si>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</si>
  <si>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</si>
  <si>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</si>
  <si>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</si>
  <si>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</si>
  <si>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</si>
  <si>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</si>
  <si>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</si>
  <si>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</si>
  <si>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</si>
  <si>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</si>
  <si>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</si>
  <si>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</si>
  <si>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</si>
  <si>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</si>
  <si>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</si>
  <si>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</si>
  <si>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</si>
  <si>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</si>
  <si>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</si>
  <si>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</si>
  <si>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</si>
  <si>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</si>
  <si>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</si>
  <si>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</si>
  <si>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</si>
  <si>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</si>
  <si>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</si>
  <si>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</si>
  <si>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</si>
  <si>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</si>
  <si>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</si>
  <si>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</si>
  <si>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</si>
  <si>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</si>
  <si>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</si>
  <si>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</si>
  <si>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</si>
  <si>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</si>
  <si>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</si>
  <si>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</si>
  <si>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</si>
  <si>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</si>
  <si>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</si>
  <si>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</si>
  <si>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</si>
  <si>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</si>
  <si>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</si>
  <si>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</si>
  <si>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</si>
  <si>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</si>
  <si>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</si>
  <si>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</si>
  <si>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</si>
  <si>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</si>
  <si>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</si>
  <si>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</si>
  <si>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</si>
  <si>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</si>
  <si>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</si>
  <si>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</si>
  <si>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</si>
  <si>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</si>
  <si>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</si>
  <si>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</si>
  <si>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</si>
  <si>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</si>
  <si>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</si>
  <si>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</si>
  <si>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</si>
  <si>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</si>
  <si>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</si>
  <si>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</si>
  <si>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</si>
  <si>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</si>
  <si>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</si>
  <si>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</si>
  <si>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</si>
  <si>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</si>
  <si>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</si>
  <si>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</si>
  <si>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</si>
  <si>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</si>
  <si>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</si>
  <si>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</si>
  <si>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</si>
  <si>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</si>
  <si>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</si>
  <si>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</si>
  <si>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</si>
  <si>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</si>
  <si>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</si>
  <si>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</si>
  <si>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</si>
  <si>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</si>
  <si>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</si>
  <si>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</si>
  <si>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</si>
  <si>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</si>
  <si>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</si>
  <si>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</si>
  <si>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</si>
  <si>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</si>
  <si>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</si>
  <si>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</si>
  <si>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</si>
  <si>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</si>
  <si>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</si>
  <si>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</si>
  <si>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</si>
  <si>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</si>
  <si>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</si>
  <si>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</si>
  <si>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</si>
  <si>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</si>
  <si>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</si>
  <si>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</si>
  <si>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</si>
  <si>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</si>
  <si>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</si>
  <si>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</si>
  <si>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</si>
  <si>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</si>
  <si>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</si>
  <si>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</si>
  <si>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</si>
  <si>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</si>
  <si>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</si>
  <si>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</si>
  <si>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</si>
  <si>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</si>
  <si>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</si>
  <si>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</si>
  <si>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</si>
  <si>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</si>
  <si>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</si>
  <si>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</si>
  <si>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</si>
  <si>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</si>
  <si>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</si>
  <si>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</si>
  <si>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</si>
  <si>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</si>
  <si>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</si>
  <si>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</si>
  <si>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</si>
  <si>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</si>
  <si>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</si>
  <si>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</si>
  <si>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</si>
  <si>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</si>
  <si>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</si>
  <si>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</si>
  <si>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</si>
  <si>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</si>
  <si>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</si>
  <si>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</si>
  <si>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</si>
  <si>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</si>
  <si>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</si>
  <si>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</si>
  <si>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</si>
  <si>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</si>
  <si>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</si>
  <si>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</si>
  <si>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</si>
  <si>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</si>
  <si>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</si>
  <si>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</si>
  <si>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</si>
  <si>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</si>
  <si>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</si>
  <si>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</si>
  <si>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</si>
  <si>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</si>
  <si>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</si>
  <si>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</si>
  <si>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</si>
  <si>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</si>
  <si>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</si>
  <si>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</si>
  <si>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</si>
  <si>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</si>
  <si>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</si>
  <si>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</si>
  <si>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</si>
  <si>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</si>
  <si>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</si>
  <si>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</si>
  <si>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</si>
  <si>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</si>
  <si>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</si>
  <si>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</si>
  <si>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</si>
  <si>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</si>
  <si>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</si>
  <si>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</si>
  <si>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</si>
  <si>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</si>
  <si>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</si>
  <si>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</si>
  <si>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</si>
  <si>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</si>
  <si>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</si>
  <si>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</si>
  <si>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</si>
  <si>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</si>
  <si>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</si>
  <si>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</si>
  <si>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</si>
  <si>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</si>
  <si>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</si>
  <si>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</si>
  <si>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</si>
  <si>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</si>
  <si>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</si>
  <si>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</si>
  <si>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</si>
  <si>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</si>
  <si>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</si>
  <si>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</si>
  <si>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</si>
  <si>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</si>
  <si>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</si>
  <si>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</si>
  <si>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</si>
  <si>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</si>
  <si>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</si>
  <si>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</si>
  <si>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</si>
  <si>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</si>
  <si>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</si>
  <si>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</si>
  <si>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</si>
  <si>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</si>
  <si>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</si>
  <si>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</si>
  <si>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</si>
  <si>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</si>
  <si>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</si>
  <si>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</si>
  <si>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</si>
  <si>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</si>
  <si>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</si>
  <si>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</si>
  <si>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</si>
  <si>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</si>
  <si>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</si>
  <si>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</si>
  <si>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</si>
  <si>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</si>
  <si>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</si>
  <si>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</si>
  <si>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</si>
  <si>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</si>
  <si>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</si>
  <si>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</si>
  <si>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</si>
  <si>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</si>
  <si>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</si>
  <si>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</si>
  <si>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</si>
  <si>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</si>
  <si>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</si>
  <si>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</si>
  <si>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</si>
  <si>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</si>
  <si>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</si>
  <si>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</si>
  <si>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</si>
  <si>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</si>
  <si>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</si>
  <si>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</si>
  <si>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</si>
  <si>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</si>
  <si>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</si>
  <si>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</si>
  <si>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</si>
  <si>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</si>
  <si>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</si>
  <si>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</si>
  <si>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</si>
  <si>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</si>
  <si>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</si>
  <si>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</si>
  <si>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</si>
  <si>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</si>
  <si>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</si>
  <si>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</si>
  <si>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</si>
  <si>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</si>
  <si>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</si>
  <si>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</si>
  <si>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</si>
  <si>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</si>
  <si>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</si>
  <si>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</si>
  <si>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</si>
  <si>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</si>
  <si>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</si>
  <si>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</si>
  <si>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</si>
  <si>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</si>
  <si>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</si>
  <si>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</si>
  <si>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</si>
  <si>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</si>
  <si>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</si>
  <si>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</si>
  <si>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</si>
  <si>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</si>
  <si>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</si>
  <si>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</si>
  <si>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</si>
  <si>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</si>
  <si>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</si>
  <si>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</si>
  <si>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</si>
  <si>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</si>
  <si>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</si>
  <si>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</si>
  <si>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</si>
  <si>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</si>
  <si>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</si>
  <si>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</si>
  <si>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</si>
  <si>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</si>
  <si>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</si>
  <si>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</si>
  <si>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</si>
  <si>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</si>
  <si>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</si>
  <si>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</si>
  <si>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</si>
  <si>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</si>
  <si>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</si>
  <si>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</si>
  <si>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</si>
  <si>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</si>
  <si>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</si>
  <si>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</si>
  <si>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</si>
  <si>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</si>
  <si>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</si>
  <si>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</si>
  <si>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</si>
  <si>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</si>
  <si>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</si>
  <si>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</si>
  <si>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</si>
  <si>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</si>
  <si>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</si>
  <si>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</si>
  <si>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</si>
  <si>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</si>
  <si>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</si>
  <si>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</si>
  <si>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</si>
  <si>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</si>
  <si>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</si>
  <si>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</si>
  <si>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</si>
  <si>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</si>
  <si>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</si>
  <si>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</si>
  <si>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</si>
  <si>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</si>
  <si>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</si>
  <si>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</si>
  <si>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</si>
  <si>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</si>
  <si>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</si>
  <si>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</si>
  <si>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</si>
  <si>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</si>
  <si>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</si>
  <si>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</si>
  <si>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</si>
  <si>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</si>
  <si>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</si>
  <si>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</si>
  <si>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</si>
  <si>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</si>
  <si>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</si>
  <si>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</si>
  <si>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</si>
  <si>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</si>
  <si>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</si>
  <si>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</si>
  <si>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</si>
  <si>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</si>
  <si>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</si>
  <si>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</si>
  <si>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</si>
  <si>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</si>
  <si>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</si>
  <si>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</si>
  <si>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</si>
  <si>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</si>
  <si>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</si>
  <si>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</si>
  <si>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</si>
  <si>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</si>
  <si>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</si>
  <si>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</si>
  <si>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</si>
  <si>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</si>
  <si>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</si>
  <si>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</si>
  <si>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</si>
  <si>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</si>
  <si>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</si>
  <si>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</si>
  <si>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</si>
  <si>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</si>
  <si>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</si>
  <si>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</si>
  <si>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</si>
  <si>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</si>
  <si>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</si>
  <si>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</si>
  <si>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</si>
  <si>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</si>
  <si>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</si>
  <si>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</si>
  <si>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</si>
  <si>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</si>
  <si>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</si>
  <si>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</si>
  <si>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</si>
  <si>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</si>
  <si>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</si>
  <si>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</si>
  <si>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</si>
  <si>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</si>
  <si>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</si>
  <si>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</si>
  <si>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</si>
  <si>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</si>
  <si>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</si>
  <si>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</si>
  <si>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</si>
  <si>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</si>
  <si>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</si>
  <si>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</si>
  <si>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</si>
  <si>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</si>
  <si>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</si>
  <si>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</si>
  <si>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</si>
  <si>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</si>
  <si>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</si>
  <si>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</si>
  <si>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</si>
  <si>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</si>
  <si>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</si>
  <si>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</si>
  <si>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</si>
  <si>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</si>
  <si>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</si>
  <si>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</si>
  <si>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</si>
  <si>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</si>
  <si>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</si>
  <si>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</si>
  <si>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</si>
  <si>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</si>
  <si>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</si>
  <si>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</si>
  <si>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</si>
  <si>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</si>
  <si>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</si>
  <si>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</si>
  <si>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</si>
  <si>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</si>
  <si>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</si>
  <si>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</si>
  <si>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</si>
  <si>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</si>
  <si>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</si>
  <si>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</si>
  <si>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</si>
  <si>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</si>
  <si>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</si>
  <si>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</si>
  <si>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</si>
  <si>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</si>
  <si>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</si>
  <si>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</si>
  <si>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</si>
  <si>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</si>
  <si>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</si>
  <si>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</si>
  <si>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</si>
  <si>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</si>
  <si>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</si>
  <si>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</si>
  <si>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</si>
  <si>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</si>
  <si>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</si>
  <si>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</si>
  <si>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</si>
  <si>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</si>
  <si>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</si>
  <si>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</si>
  <si>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</si>
  <si>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</si>
  <si>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</si>
  <si>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</si>
  <si>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</si>
  <si>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</si>
  <si>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</si>
  <si>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</si>
  <si>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</si>
  <si>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</si>
  <si>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</si>
  <si>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</si>
  <si>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</si>
  <si>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</si>
  <si>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</si>
  <si>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</si>
  <si>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</si>
  <si>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</si>
  <si>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</si>
  <si>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</si>
  <si>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</si>
  <si>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</si>
  <si>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</si>
  <si>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</si>
  <si>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</si>
  <si>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</si>
  <si>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</si>
  <si>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</si>
  <si>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</si>
  <si>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</si>
  <si>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</si>
  <si>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</si>
  <si>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</si>
  <si>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</si>
  <si>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</si>
  <si>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</si>
  <si>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</si>
  <si>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</si>
  <si>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</si>
  <si>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</si>
  <si>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</si>
  <si>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</si>
  <si>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</si>
  <si>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</si>
  <si>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</si>
  <si>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</si>
  <si>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</si>
  <si>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</si>
  <si>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</si>
  <si>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</si>
  <si>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</si>
  <si>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</si>
  <si>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</si>
  <si>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</si>
  <si>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</si>
  <si>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</si>
  <si>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</si>
  <si>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</si>
  <si>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</si>
  <si>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</si>
  <si>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</si>
  <si>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</si>
  <si>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</si>
  <si>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</si>
  <si>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</si>
  <si>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</si>
  <si>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</si>
  <si>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</si>
  <si>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</si>
  <si>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</si>
  <si>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</si>
  <si>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</si>
  <si>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</si>
  <si>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</si>
  <si>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</si>
  <si>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</si>
  <si>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</si>
  <si>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</si>
  <si>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</si>
  <si>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</si>
  <si>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</si>
  <si>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</si>
  <si>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</si>
  <si>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</si>
  <si>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</si>
  <si>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</si>
  <si>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</si>
  <si>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</si>
  <si>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</si>
  <si>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</si>
  <si>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</si>
  <si>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</si>
  <si>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</si>
  <si>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</si>
  <si>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</si>
  <si>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</si>
  <si>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</si>
  <si>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</si>
  <si>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</si>
  <si>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</si>
  <si>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</si>
  <si>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</si>
  <si>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</si>
  <si>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</si>
  <si>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</si>
  <si>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</si>
  <si>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</si>
  <si>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</si>
  <si>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</si>
  <si>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</si>
  <si>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</si>
  <si>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</si>
  <si>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</si>
  <si>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</si>
  <si>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</si>
  <si>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</si>
  <si>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</si>
  <si>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</si>
  <si>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</si>
  <si>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</si>
  <si>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</si>
  <si>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</si>
  <si>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</si>
  <si>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</si>
  <si>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</si>
  <si>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</si>
  <si>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</si>
  <si>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</si>
  <si>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</si>
  <si>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</si>
  <si>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</si>
  <si>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</si>
  <si>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</si>
  <si>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</si>
  <si>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</si>
  <si>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</si>
  <si>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</si>
  <si>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</si>
  <si>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</si>
  <si>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</si>
  <si>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</si>
  <si>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</si>
  <si>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</si>
  <si>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</si>
  <si>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</si>
  <si>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</si>
  <si>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</si>
  <si>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</si>
  <si>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</si>
  <si>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</si>
  <si>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</si>
  <si>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</si>
  <si>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</si>
  <si>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</si>
  <si>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</si>
  <si>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</si>
  <si>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</si>
  <si>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</si>
  <si>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</si>
  <si>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</si>
  <si>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</si>
  <si>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</si>
  <si>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</si>
  <si>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</si>
  <si>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</si>
  <si>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</si>
  <si>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</si>
  <si>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</si>
  <si>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</si>
  <si>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</si>
  <si>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</si>
  <si>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</si>
  <si>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</si>
  <si>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</si>
  <si>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</si>
  <si>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</si>
  <si>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</si>
  <si>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</si>
  <si>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</si>
  <si>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</si>
  <si>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</si>
  <si>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</si>
  <si>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</si>
  <si>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</si>
  <si>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</si>
  <si>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</si>
  <si>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</si>
  <si>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</si>
  <si>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</si>
  <si>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</si>
  <si>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</si>
  <si>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</si>
  <si>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</si>
  <si>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</si>
  <si>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</si>
  <si>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</si>
  <si>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</si>
  <si>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</si>
  <si>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</si>
  <si>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</si>
  <si>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</si>
  <si>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</si>
  <si>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</si>
  <si>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</si>
  <si>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</si>
  <si>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</si>
  <si>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</si>
  <si>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</si>
  <si>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</si>
  <si>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</si>
  <si>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</si>
  <si>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</si>
  <si>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</si>
  <si>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</si>
  <si>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</si>
  <si>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</si>
  <si>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</si>
  <si>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</si>
  <si>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</si>
  <si>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</si>
  <si>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</si>
  <si>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</si>
  <si>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</si>
  <si>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</si>
  <si>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</si>
  <si>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</si>
  <si>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</si>
  <si>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</si>
  <si>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</si>
  <si>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</si>
  <si>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</si>
  <si>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</si>
  <si>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</si>
  <si>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</si>
  <si>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</si>
  <si>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</si>
  <si>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</si>
  <si>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</si>
  <si>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</si>
  <si>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</si>
  <si>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</si>
  <si>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</si>
  <si>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</si>
  <si>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</si>
  <si>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</si>
  <si>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</si>
  <si>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</si>
  <si>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</si>
  <si>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</si>
  <si>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</si>
  <si>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</si>
  <si>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</si>
  <si>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</si>
  <si>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</si>
  <si>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</si>
  <si>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</si>
  <si>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</si>
  <si>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</si>
  <si>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</si>
  <si>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</si>
  <si>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</si>
  <si>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</si>
  <si>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</si>
  <si>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</si>
  <si>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</si>
  <si>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</si>
  <si>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</si>
  <si>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</si>
  <si>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</si>
  <si>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</si>
  <si>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</si>
  <si>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</si>
  <si>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</si>
  <si>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</si>
  <si>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</si>
  <si>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</si>
  <si>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</si>
  <si>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</si>
  <si>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</si>
  <si>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</si>
  <si>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</si>
  <si>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</si>
  <si>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</si>
  <si>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</si>
  <si>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</si>
  <si>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</si>
  <si>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</si>
  <si>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</si>
  <si>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</si>
  <si>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</si>
  <si>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</si>
  <si>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</si>
  <si>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</si>
  <si>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</si>
  <si>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</si>
  <si>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</si>
  <si>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</si>
  <si>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</si>
  <si>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</si>
  <si>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</si>
  <si>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</si>
  <si>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</si>
  <si>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</si>
  <si>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</si>
  <si>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</si>
  <si>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</si>
  <si>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</si>
  <si>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</si>
  <si>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</si>
  <si>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</si>
  <si>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</si>
  <si>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</si>
  <si>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</si>
  <si>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</si>
  <si>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</si>
  <si>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</si>
  <si>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</si>
  <si>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</si>
  <si>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</si>
  <si>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</si>
  <si>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</si>
  <si>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</si>
  <si>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</si>
  <si>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</si>
  <si>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</si>
  <si>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</si>
  <si>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</si>
  <si>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</si>
  <si>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</si>
  <si>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</si>
  <si>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</si>
  <si>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</si>
  <si>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</si>
  <si>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</si>
  <si>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</si>
  <si>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</si>
  <si>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</si>
  <si>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</si>
  <si>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</si>
  <si>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</si>
  <si>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</si>
  <si>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</si>
  <si>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</si>
  <si>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</si>
  <si>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</si>
  <si>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</si>
  <si>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</si>
  <si>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</si>
  <si>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</si>
  <si>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</si>
  <si>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</si>
  <si>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</si>
  <si>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</si>
  <si>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</si>
  <si>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</si>
  <si>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</si>
  <si>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</si>
  <si>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</si>
  <si>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</si>
  <si>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</si>
  <si>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</si>
  <si>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</si>
  <si>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</si>
  <si>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</si>
  <si>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</si>
  <si>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</si>
  <si>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</si>
  <si>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</si>
  <si>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</si>
  <si>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</si>
  <si>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</si>
  <si>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</si>
  <si>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</si>
  <si>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</si>
  <si>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</si>
  <si>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</si>
  <si>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</si>
  <si>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</si>
  <si>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</si>
  <si>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</si>
  <si>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</si>
  <si>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</si>
  <si>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</si>
  <si>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</si>
  <si>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</si>
  <si>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</si>
  <si>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</si>
  <si>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</si>
  <si>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</si>
  <si>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</si>
  <si>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</si>
  <si>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</si>
  <si>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</si>
  <si>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</si>
  <si>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</si>
  <si>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</si>
  <si>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</si>
  <si>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</si>
  <si>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</si>
  <si>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</si>
  <si>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</si>
  <si>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</si>
  <si>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</si>
  <si>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</si>
  <si>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</si>
  <si>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</si>
  <si>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</si>
  <si>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</si>
  <si>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</si>
  <si>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</si>
  <si>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</si>
  <si>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</si>
  <si>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</si>
  <si>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</si>
  <si>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</si>
  <si>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</si>
  <si>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</si>
  <si>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</si>
  <si>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</si>
  <si>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</si>
  <si>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</si>
  <si>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</si>
  <si>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</si>
  <si>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</si>
  <si>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</si>
  <si>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</si>
  <si>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</si>
  <si>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</si>
  <si>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</si>
  <si>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</si>
  <si>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</si>
  <si>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</si>
  <si>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</si>
  <si>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</si>
  <si>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</si>
  <si>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</si>
  <si>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</si>
  <si>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</si>
  <si>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</si>
  <si>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</si>
  <si>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</si>
  <si>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</si>
  <si>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</si>
  <si>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</si>
  <si>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</si>
  <si>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</si>
  <si>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</si>
  <si>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</si>
  <si>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</si>
  <si>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</si>
  <si>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</si>
  <si>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</si>
  <si>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</si>
  <si>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</si>
  <si>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</si>
  <si>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</si>
  <si>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</si>
  <si>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</si>
  <si>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</si>
  <si>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</si>
  <si>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</si>
  <si>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</si>
  <si>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</si>
  <si>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</si>
  <si>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</si>
  <si>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</si>
  <si>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</si>
  <si>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</si>
  <si>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</si>
  <si>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</si>
  <si>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</si>
  <si>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</si>
  <si>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</si>
  <si>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</si>
  <si>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</si>
  <si>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</si>
  <si>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</si>
  <si>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</si>
  <si>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</si>
  <si>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</si>
  <si>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</si>
  <si>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</si>
  <si>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</si>
  <si>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</si>
  <si>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</si>
  <si>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</si>
  <si>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</si>
  <si>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</si>
  <si>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</si>
  <si>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</si>
  <si>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</si>
  <si>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</si>
  <si>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</si>
  <si>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</si>
  <si>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</si>
  <si>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</si>
  <si>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</si>
  <si>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</si>
  <si>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</si>
  <si>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</si>
  <si>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</si>
  <si>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</si>
  <si>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</si>
  <si>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</si>
  <si>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</si>
  <si>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</si>
  <si>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</si>
  <si>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</si>
  <si>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</si>
  <si>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</si>
  <si>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</si>
  <si>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</si>
  <si>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</si>
  <si>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</si>
  <si>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</si>
  <si>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</si>
  <si>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</si>
  <si>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</si>
  <si>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</si>
  <si>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</si>
  <si>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</si>
  <si>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</si>
  <si>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</si>
  <si>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</si>
  <si>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</si>
  <si>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</si>
  <si>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</si>
  <si>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</si>
  <si>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</si>
  <si>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</si>
  <si>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</si>
  <si>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</si>
  <si>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</si>
  <si>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</si>
  <si>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</si>
  <si>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</si>
  <si>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</si>
  <si>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</si>
  <si>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</si>
  <si>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</si>
  <si>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</si>
  <si>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</si>
  <si>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</si>
  <si>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</si>
  <si>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</si>
  <si>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</si>
  <si>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</si>
  <si>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</si>
  <si>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</si>
  <si>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</si>
  <si>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</si>
  <si>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</si>
  <si>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</si>
  <si>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</si>
  <si>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</si>
  <si>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</si>
  <si>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</si>
  <si>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</si>
  <si>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</si>
  <si>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</si>
  <si>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</si>
  <si>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</si>
  <si>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</si>
  <si>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</si>
  <si>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</si>
  <si>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</si>
  <si>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</si>
  <si>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</si>
  <si>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</si>
  <si>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</si>
  <si>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</si>
  <si>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</si>
  <si>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</si>
  <si>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</si>
  <si>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</si>
  <si>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</si>
  <si>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</si>
  <si>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</si>
  <si>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</si>
  <si>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</si>
  <si>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</si>
  <si>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</si>
  <si>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</si>
  <si>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</si>
  <si>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</si>
  <si>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</si>
  <si>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</si>
  <si>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</si>
  <si>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</si>
  <si>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</si>
  <si>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</si>
  <si>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</si>
  <si>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</si>
  <si>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</si>
  <si>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</si>
  <si>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</si>
  <si>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</si>
  <si>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</si>
  <si>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</si>
  <si>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</si>
  <si>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</si>
  <si>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</si>
  <si>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</si>
  <si>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</si>
  <si>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</si>
  <si>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</si>
  <si>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</si>
  <si>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</si>
  <si>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</si>
  <si>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</si>
  <si>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</si>
  <si>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</si>
  <si>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</si>
  <si>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</si>
  <si>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</si>
  <si>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</si>
  <si>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</si>
  <si>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</si>
  <si>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</si>
  <si>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</si>
  <si>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</si>
  <si>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</si>
  <si>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</si>
  <si>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</si>
  <si>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</si>
  <si>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</si>
  <si>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</si>
  <si>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</si>
  <si>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</si>
  <si>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</si>
  <si>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</si>
  <si>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</si>
  <si>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</si>
  <si>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</si>
  <si>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</si>
  <si>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</si>
  <si>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</si>
  <si>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</si>
  <si>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</si>
  <si>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</si>
  <si>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</si>
  <si>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</si>
  <si>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</si>
  <si>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</si>
  <si>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</si>
  <si>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</si>
  <si>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</si>
  <si>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</si>
  <si>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</si>
  <si>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</si>
  <si>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</si>
  <si>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</si>
  <si>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</si>
  <si>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</si>
  <si>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</si>
  <si>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</si>
  <si>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</si>
  <si>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</si>
  <si>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</si>
  <si>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</si>
  <si>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</si>
  <si>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</si>
  <si>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</si>
  <si>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</si>
  <si>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</si>
  <si>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</si>
  <si>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</si>
  <si>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</si>
  <si>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</si>
  <si>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</si>
  <si>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</si>
  <si>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</si>
  <si>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</si>
  <si>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</si>
  <si>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</si>
  <si>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</si>
  <si>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</si>
  <si>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</si>
  <si>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</si>
  <si>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</si>
  <si>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</si>
  <si>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</si>
  <si>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</si>
  <si>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</si>
  <si>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</si>
  <si>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</si>
  <si>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</si>
  <si>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</si>
  <si>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</si>
  <si>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</si>
  <si>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</si>
  <si>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</si>
  <si>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</si>
  <si>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</si>
  <si>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</si>
  <si>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</si>
  <si>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</si>
  <si>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</si>
  <si>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</si>
  <si>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</si>
  <si>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</si>
  <si>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</si>
  <si>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</si>
  <si>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</si>
  <si>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</si>
  <si>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</si>
  <si>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</si>
  <si>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</si>
  <si>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</si>
  <si>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</si>
  <si>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</si>
  <si>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</si>
  <si>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</si>
  <si>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</si>
  <si>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</si>
  <si>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</si>
  <si>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</si>
  <si>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</si>
  <si>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</si>
  <si>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</si>
  <si>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</si>
  <si>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</si>
  <si>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</si>
  <si>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</si>
  <si>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</si>
  <si>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</si>
  <si>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</si>
  <si>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</si>
  <si>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</si>
  <si>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</si>
  <si>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</si>
  <si>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</si>
  <si>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</si>
  <si>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</si>
  <si>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</si>
  <si>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</si>
  <si>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</si>
  <si>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</si>
  <si>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</si>
  <si>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</si>
  <si>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</si>
  <si>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</si>
  <si>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</si>
  <si>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</si>
  <si>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</si>
  <si>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</si>
  <si>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</si>
  <si>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</si>
  <si>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</si>
  <si>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</si>
  <si>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</si>
  <si>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</si>
  <si>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</si>
  <si>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</si>
  <si>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</si>
  <si>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</si>
  <si>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</si>
  <si>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</si>
  <si>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</si>
  <si>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</si>
  <si>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</si>
  <si>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</si>
  <si>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</si>
  <si>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</si>
  <si>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</si>
  <si>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</si>
  <si>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</si>
  <si>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</si>
  <si>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</si>
  <si>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</si>
  <si>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</si>
  <si>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</si>
  <si>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</si>
  <si>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</si>
  <si>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</si>
  <si>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</si>
  <si>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</si>
  <si>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</si>
  <si>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</si>
  <si>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</si>
  <si>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</si>
  <si>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</si>
  <si>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</si>
  <si>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</si>
  <si>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</si>
  <si>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</si>
  <si>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</si>
  <si>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</si>
  <si>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</si>
  <si>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</si>
  <si>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</si>
  <si>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</si>
  <si>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</si>
  <si>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</si>
  <si>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</si>
  <si>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</si>
  <si>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</si>
  <si>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</si>
  <si>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</si>
  <si>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</si>
  <si>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</si>
  <si>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</si>
  <si>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</si>
  <si>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</si>
  <si>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</si>
  <si>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</si>
  <si>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</si>
  <si>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</si>
  <si>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</si>
  <si>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</si>
  <si>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</si>
  <si>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</si>
  <si>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</si>
  <si>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</si>
  <si>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</si>
  <si>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</si>
  <si>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</si>
  <si>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</si>
  <si>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</si>
  <si>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</si>
  <si>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</si>
  <si>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</si>
  <si>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</si>
  <si>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</si>
  <si>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</si>
  <si>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</si>
  <si>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</si>
  <si>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</si>
  <si>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</si>
  <si>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</si>
  <si>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</si>
  <si>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</si>
  <si>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</si>
  <si>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</si>
  <si>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</si>
  <si>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</si>
  <si>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</si>
  <si>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</si>
  <si>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</si>
  <si>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</si>
  <si>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</si>
  <si>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</si>
  <si>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</si>
  <si>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</si>
  <si>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</si>
  <si>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</si>
  <si>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</si>
  <si>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</si>
  <si>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</si>
  <si>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</si>
  <si>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</si>
  <si>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</si>
  <si>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</si>
  <si>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</si>
  <si>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</si>
  <si>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</si>
  <si>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</si>
  <si>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</si>
  <si>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</si>
  <si>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</si>
  <si>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</si>
  <si>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</si>
  <si>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</si>
  <si>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</si>
  <si>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</si>
  <si>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</si>
  <si>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</si>
  <si>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</si>
  <si>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</si>
  <si>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</si>
  <si>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</si>
  <si>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</si>
  <si>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</si>
  <si>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</si>
  <si>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</si>
  <si>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</si>
  <si>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</si>
  <si>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</si>
  <si>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</si>
  <si>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</si>
  <si>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</si>
  <si>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</si>
  <si>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</si>
  <si>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</si>
  <si>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</si>
  <si>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</si>
  <si>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</si>
  <si>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</si>
  <si>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</si>
  <si>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</si>
  <si>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</si>
  <si>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</si>
  <si>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</si>
  <si>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</si>
  <si>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</si>
  <si>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</si>
  <si>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</si>
  <si>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</si>
  <si>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</si>
  <si>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</si>
  <si>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</si>
  <si>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</si>
  <si>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</si>
  <si>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</si>
  <si>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</si>
  <si>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</si>
  <si>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</si>
  <si>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</si>
  <si>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</si>
  <si>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</si>
  <si>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</si>
  <si>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</si>
  <si>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</si>
  <si>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</si>
  <si>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</si>
  <si>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</si>
  <si>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</si>
  <si>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</si>
  <si>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</si>
  <si>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</si>
  <si>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</si>
  <si>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</si>
  <si>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</si>
  <si>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</si>
  <si>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</si>
  <si>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</si>
  <si>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</si>
  <si>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</si>
  <si>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</si>
  <si>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</si>
  <si>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</si>
  <si>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</si>
  <si>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</si>
  <si>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</si>
  <si>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</si>
  <si>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</si>
  <si>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</si>
  <si>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</si>
  <si>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</si>
  <si>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</si>
  <si>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</si>
  <si>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</si>
  <si>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</si>
  <si>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</si>
  <si>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</si>
  <si>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</si>
  <si>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</si>
  <si>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</si>
  <si>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</si>
  <si>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</si>
  <si>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</si>
  <si>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</si>
  <si>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</si>
  <si>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</si>
  <si>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</si>
  <si>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</si>
  <si>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</si>
  <si>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</si>
  <si>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</si>
  <si>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</si>
  <si>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</si>
  <si>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</si>
  <si>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</si>
  <si>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</si>
  <si>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</si>
  <si>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</si>
  <si>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</si>
  <si>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</si>
  <si>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</si>
  <si>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</si>
  <si>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</si>
  <si>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</si>
  <si>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</si>
  <si>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</si>
  <si>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</si>
  <si>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</si>
  <si>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</si>
  <si>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</si>
  <si>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</si>
  <si>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</si>
  <si>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</si>
  <si>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</si>
  <si>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</si>
  <si>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</si>
  <si>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</si>
  <si>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</si>
  <si>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</si>
  <si>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</si>
  <si>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</si>
  <si>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</si>
  <si>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</si>
  <si>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</si>
  <si>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</si>
  <si>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</si>
  <si>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</si>
  <si>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</si>
  <si>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</si>
  <si>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</si>
  <si>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</si>
  <si>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</si>
  <si>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</si>
  <si>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</si>
  <si>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</si>
  <si>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</si>
  <si>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</si>
  <si>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</si>
  <si>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</si>
  <si>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</si>
  <si>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</si>
  <si>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</si>
  <si>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</si>
  <si>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</si>
  <si>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</si>
  <si>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</si>
  <si>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</si>
  <si>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</si>
  <si>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</si>
  <si>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</si>
  <si>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</si>
  <si>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</si>
  <si>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</si>
  <si>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</si>
  <si>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</si>
  <si>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</si>
  <si>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</si>
  <si>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</si>
  <si>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</si>
  <si>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</si>
  <si>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</si>
  <si>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</si>
  <si>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</si>
  <si>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</si>
  <si>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</si>
  <si>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</si>
  <si>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</si>
  <si>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</si>
  <si>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</si>
  <si>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</si>
  <si>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</si>
  <si>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</si>
  <si>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</si>
  <si>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</si>
  <si>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</si>
  <si>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</si>
  <si>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</si>
  <si>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</si>
  <si>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</si>
  <si>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</si>
  <si>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</si>
  <si>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</si>
  <si>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</si>
  <si>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</si>
  <si>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</si>
  <si>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</si>
  <si>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</si>
  <si>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</si>
  <si>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</si>
  <si>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</si>
  <si>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</si>
  <si>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</si>
  <si>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</si>
  <si>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</si>
  <si>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</si>
  <si>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</si>
  <si>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</si>
  <si>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</si>
  <si>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</si>
  <si>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</si>
  <si>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</si>
  <si>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</si>
  <si>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</si>
  <si>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</si>
  <si>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</si>
  <si>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</si>
  <si>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</si>
  <si>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</si>
  <si>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</si>
  <si>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</si>
  <si>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</si>
  <si>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</si>
  <si>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</si>
  <si>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</si>
  <si>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</si>
  <si>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</si>
  <si>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</si>
  <si>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</si>
  <si>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</si>
  <si>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</si>
  <si>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</si>
  <si>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</si>
  <si>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</si>
  <si>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</si>
  <si>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</si>
  <si>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</si>
  <si>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</si>
  <si>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</si>
  <si>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</si>
  <si>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</si>
  <si>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</si>
  <si>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</si>
  <si>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</si>
  <si>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</si>
  <si>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</si>
  <si>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</si>
  <si>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</si>
  <si>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</si>
  <si>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</si>
  <si>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</si>
  <si>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</si>
  <si>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</si>
  <si>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</si>
  <si>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</si>
  <si>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</si>
  <si>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</si>
  <si>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</si>
  <si>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</si>
  <si>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</si>
  <si>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</si>
  <si>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</si>
  <si>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</si>
  <si>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</si>
  <si>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</si>
  <si>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</si>
  <si>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</si>
  <si>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</si>
  <si>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</si>
  <si>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</si>
  <si>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</si>
  <si>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</si>
  <si>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</si>
  <si>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</si>
  <si>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</si>
  <si>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</si>
  <si>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</si>
  <si>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</si>
  <si>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</si>
  <si>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</si>
  <si>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</si>
  <si>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</si>
  <si>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</si>
  <si>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</si>
  <si>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</si>
  <si>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</si>
  <si>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</si>
  <si>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</si>
  <si>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</si>
  <si>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</si>
  <si>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</si>
  <si>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</si>
  <si>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</si>
  <si>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</si>
  <si>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</si>
  <si>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</si>
  <si>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</si>
  <si>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</si>
  <si>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</si>
  <si>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</si>
  <si>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</si>
  <si>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</si>
  <si>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</si>
  <si>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</si>
  <si>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</si>
  <si>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</si>
  <si>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</si>
  <si>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</si>
  <si>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</si>
  <si>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</si>
  <si>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</si>
  <si>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</si>
  <si>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</si>
  <si>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</si>
  <si>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</si>
  <si>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</si>
  <si>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</si>
  <si>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</si>
  <si>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</si>
  <si>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</si>
  <si>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</si>
  <si>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</si>
  <si>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</si>
  <si>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</si>
  <si>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</si>
  <si>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</si>
  <si>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</si>
  <si>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</si>
  <si>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</si>
  <si>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</si>
  <si>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</si>
  <si>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</si>
  <si>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</si>
  <si>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</si>
  <si>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</si>
  <si>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</si>
  <si>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</si>
  <si>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</si>
  <si>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</si>
  <si>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</si>
  <si>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</si>
  <si>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</si>
  <si>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</si>
  <si>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</si>
  <si>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</si>
  <si>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</si>
  <si>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</si>
  <si>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</si>
  <si>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</si>
  <si>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</si>
  <si>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</si>
  <si>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</si>
  <si>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</si>
  <si>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</si>
  <si>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</si>
  <si>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</si>
  <si>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</si>
  <si>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</si>
  <si>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</si>
  <si>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</si>
  <si>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</si>
  <si>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</si>
  <si>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</si>
  <si>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</si>
  <si>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</si>
  <si>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</si>
  <si>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</si>
  <si>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</si>
  <si>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</si>
  <si>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</si>
  <si>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</si>
  <si>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</si>
  <si>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</si>
  <si>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</si>
  <si>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</si>
  <si>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</si>
  <si>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</si>
  <si>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</si>
  <si>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</si>
  <si>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</si>
  <si>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</si>
  <si>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</si>
  <si>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</si>
  <si>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</si>
  <si>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</si>
  <si>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</si>
  <si>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</si>
  <si>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</si>
  <si>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</si>
  <si>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</si>
  <si>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</si>
  <si>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</si>
  <si>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</si>
  <si>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</si>
  <si>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</si>
  <si>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</si>
  <si>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</si>
  <si>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</si>
  <si>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</si>
  <si>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</si>
  <si>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</si>
  <si>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</si>
  <si>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</si>
  <si>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</si>
  <si>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</si>
  <si>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</si>
  <si>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</si>
  <si>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</si>
  <si>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</si>
  <si>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</si>
  <si>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</si>
  <si>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</si>
  <si>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</si>
  <si>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</si>
  <si>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</si>
  <si>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</si>
  <si>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</si>
  <si>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</si>
  <si>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</si>
  <si>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</si>
  <si>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</si>
  <si>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</si>
  <si>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</si>
  <si>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</si>
  <si>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</si>
  <si>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</si>
  <si>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</si>
  <si>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</si>
  <si>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</si>
  <si>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</si>
  <si>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</si>
  <si>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</si>
  <si>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</si>
  <si>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</si>
  <si>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</si>
  <si>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</si>
  <si>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</si>
  <si>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</si>
  <si>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</si>
  <si>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</si>
  <si>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</si>
  <si>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</si>
  <si>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</si>
  <si>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</si>
  <si>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</si>
  <si>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</si>
  <si>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</si>
  <si>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</si>
  <si>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</si>
  <si>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</si>
  <si>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</si>
  <si>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</si>
  <si>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</si>
  <si>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</si>
  <si>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</si>
  <si>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</si>
  <si>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</si>
  <si>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</si>
  <si>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</si>
  <si>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</si>
  <si>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</si>
  <si>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</si>
  <si>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</si>
  <si>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</si>
  <si>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</si>
  <si>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</si>
  <si>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</si>
  <si>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</si>
  <si>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</si>
  <si>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</si>
  <si>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</si>
  <si>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</si>
  <si>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</si>
  <si>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</si>
  <si>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</si>
  <si>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</si>
  <si>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</si>
  <si>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</si>
  <si>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</si>
  <si>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</si>
  <si>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</si>
  <si>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</si>
  <si>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</si>
  <si>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</si>
  <si>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</si>
  <si>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</si>
  <si>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</si>
  <si>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</si>
  <si>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</si>
  <si>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</si>
  <si>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</si>
  <si>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</si>
  <si>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</si>
  <si>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</si>
  <si>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</si>
  <si>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</si>
  <si>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</si>
  <si>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</si>
  <si>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</si>
  <si>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</si>
  <si>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</si>
  <si>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</si>
  <si>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</si>
  <si>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</si>
  <si>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</si>
  <si>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</si>
  <si>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</si>
  <si>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</si>
  <si>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</si>
  <si>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</si>
  <si>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</si>
  <si>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</si>
  <si>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</si>
  <si>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</si>
  <si>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</si>
  <si>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</si>
  <si>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</si>
  <si>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</si>
  <si>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</si>
  <si>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</si>
  <si>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</si>
  <si>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</si>
  <si>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</si>
  <si>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</si>
  <si>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</si>
  <si>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</si>
  <si>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</si>
  <si>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</si>
  <si>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</si>
  <si>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</si>
  <si>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</si>
  <si>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</si>
  <si>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</si>
  <si>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</si>
  <si>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</si>
  <si>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</si>
  <si>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</si>
  <si>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</si>
  <si>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</si>
  <si>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</si>
  <si>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</si>
  <si>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</si>
  <si>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</si>
  <si>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</si>
  <si>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</si>
  <si>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</si>
  <si>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</si>
  <si>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</si>
  <si>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</si>
  <si>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</si>
  <si>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</si>
  <si>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</si>
  <si>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</si>
  <si>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</si>
  <si>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</si>
  <si>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</si>
  <si>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</si>
  <si>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</si>
  <si>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</si>
  <si>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</si>
  <si>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</si>
  <si>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</si>
  <si>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</si>
  <si>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</si>
  <si>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</si>
  <si>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</si>
  <si>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</si>
  <si>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</si>
  <si>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</si>
  <si>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</si>
  <si>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</si>
  <si>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</si>
  <si>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</si>
  <si>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</si>
  <si>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</si>
  <si>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</si>
  <si>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</si>
  <si>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</si>
  <si>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</si>
  <si>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</si>
  <si>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</si>
  <si>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</si>
  <si>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</si>
  <si>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</si>
  <si>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</si>
  <si>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</si>
  <si>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</si>
  <si>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</si>
  <si>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</si>
  <si>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</si>
  <si>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</si>
  <si>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</si>
  <si>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</si>
  <si>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</si>
  <si>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</si>
  <si>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</si>
  <si>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</si>
  <si>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</si>
  <si>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</si>
  <si>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</si>
  <si>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</si>
  <si>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</si>
  <si>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</si>
  <si>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</si>
  <si>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</si>
  <si>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</si>
  <si>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</si>
  <si>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</si>
  <si>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</si>
  <si>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</si>
  <si>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</si>
  <si>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</si>
  <si>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</si>
  <si>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</si>
  <si>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</si>
  <si>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</si>
  <si>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</si>
  <si>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</si>
  <si>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</si>
  <si>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</si>
  <si>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</si>
  <si>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</si>
  <si>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</si>
  <si>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</si>
  <si>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</si>
  <si>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</si>
  <si>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</si>
  <si>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</si>
  <si>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</si>
  <si>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</si>
  <si>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</si>
  <si>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</si>
  <si>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</si>
  <si>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</si>
  <si>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</si>
  <si>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</si>
  <si>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</si>
  <si>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</si>
  <si>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</si>
  <si>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</si>
  <si>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</si>
  <si>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</si>
  <si>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</si>
  <si>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</si>
  <si>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</si>
  <si>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</si>
  <si>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</si>
  <si>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</si>
  <si>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</si>
  <si>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</si>
  <si>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</si>
  <si>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</si>
  <si>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</si>
  <si>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</si>
  <si>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</si>
  <si>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</si>
  <si>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</si>
  <si>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</si>
  <si>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</si>
  <si>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</si>
  <si>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</si>
  <si>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</si>
  <si>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</si>
  <si>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</si>
  <si>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</si>
  <si>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</si>
  <si>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</si>
  <si>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</si>
  <si>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</si>
  <si>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</si>
  <si>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</si>
  <si>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</si>
  <si>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</si>
  <si>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</si>
  <si>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</si>
  <si>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</si>
  <si>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</si>
  <si>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</si>
  <si>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</si>
  <si>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</si>
  <si>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</si>
  <si>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</si>
  <si>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</si>
  <si>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</si>
  <si>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</si>
  <si>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</si>
  <si>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</si>
  <si>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</si>
  <si>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</si>
  <si>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</si>
  <si>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</si>
  <si>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</si>
  <si>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</si>
  <si>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</si>
  <si>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</si>
  <si>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</si>
  <si>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</si>
  <si>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</si>
  <si>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</si>
  <si>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</si>
  <si>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</si>
  <si>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</si>
  <si>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</si>
  <si>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</si>
  <si>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</si>
  <si>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</si>
  <si>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</si>
  <si>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</si>
  <si>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</si>
  <si>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</si>
  <si>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</si>
  <si>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</si>
  <si>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</si>
  <si>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</si>
  <si>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</si>
  <si>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</si>
  <si>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</si>
  <si>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</si>
  <si>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</si>
  <si>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</si>
  <si>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</si>
  <si>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</si>
  <si>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</si>
  <si>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</si>
  <si>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</si>
  <si>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</si>
  <si>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</si>
  <si>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</si>
  <si>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</si>
  <si>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</si>
  <si>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</si>
  <si>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</si>
  <si>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</si>
  <si>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</si>
  <si>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</si>
  <si>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</si>
  <si>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</si>
  <si>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</si>
  <si>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</si>
  <si>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</si>
  <si>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</si>
  <si>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</si>
  <si>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</si>
  <si>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</si>
  <si>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</si>
  <si>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</si>
  <si>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</si>
  <si>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</si>
  <si>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</si>
  <si>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</si>
  <si>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</si>
  <si>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</si>
  <si>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</si>
  <si>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</si>
  <si>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</si>
  <si>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</si>
  <si>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</si>
  <si>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</si>
  <si>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</si>
  <si>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</si>
  <si>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</si>
  <si>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</si>
  <si>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</si>
  <si>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</si>
  <si>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</si>
  <si>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</si>
  <si>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</si>
  <si>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</si>
  <si>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</si>
  <si>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</si>
  <si>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</si>
  <si>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</si>
  <si>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</si>
  <si>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</si>
  <si>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</si>
  <si>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</si>
  <si>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</si>
  <si>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</si>
  <si>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</si>
  <si>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</si>
  <si>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</si>
  <si>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</si>
  <si>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</si>
  <si>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</si>
  <si>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</si>
  <si>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</si>
  <si>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</si>
  <si>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</si>
  <si>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</si>
  <si>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</si>
  <si>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</si>
  <si>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</si>
  <si>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</si>
  <si>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</si>
  <si>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</si>
  <si>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</si>
  <si>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</si>
  <si>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</si>
  <si>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</si>
  <si>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</si>
  <si>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</si>
  <si>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</si>
  <si>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</si>
  <si>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</si>
  <si>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</si>
  <si>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</si>
  <si>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</si>
  <si>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</si>
  <si>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</si>
  <si>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</si>
  <si>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</si>
  <si>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</si>
  <si>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</si>
  <si>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</si>
  <si>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</si>
  <si>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</si>
  <si>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</si>
  <si>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</si>
  <si>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</si>
  <si>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</si>
  <si>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</si>
  <si>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</si>
  <si>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</si>
  <si>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</si>
  <si>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</si>
  <si>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</si>
  <si>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</si>
  <si>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</si>
  <si>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</si>
  <si>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</si>
  <si>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</si>
  <si>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</si>
  <si>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</si>
  <si>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</si>
  <si>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</si>
  <si>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</si>
  <si>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</si>
  <si>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</si>
  <si>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</si>
  <si>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</si>
  <si>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</si>
  <si>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</si>
  <si>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</si>
  <si>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</si>
  <si>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</si>
  <si>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</si>
  <si>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</si>
  <si>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</si>
  <si>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</si>
  <si>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</si>
  <si>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</si>
  <si>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</si>
  <si>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</si>
  <si>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</si>
  <si>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</si>
  <si>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</si>
  <si>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</si>
  <si>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</si>
  <si>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</si>
  <si>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</si>
  <si>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</si>
  <si>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</si>
  <si>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</si>
  <si>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</si>
  <si>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</si>
  <si>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</si>
  <si>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</si>
  <si>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</si>
  <si>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</si>
  <si>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</si>
  <si>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</si>
  <si>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</si>
  <si>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</si>
  <si>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</si>
  <si>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</si>
  <si>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</si>
  <si>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</si>
  <si>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</si>
  <si>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</si>
  <si>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</si>
  <si>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</si>
  <si>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</si>
  <si>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</si>
  <si>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</si>
  <si>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</si>
  <si>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</si>
  <si>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</si>
  <si>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</si>
  <si>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</si>
  <si>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</si>
  <si>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</si>
  <si>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</si>
  <si>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</si>
  <si>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</si>
  <si>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</si>
  <si>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</si>
  <si>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</si>
  <si>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</si>
  <si>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</si>
  <si>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</si>
  <si>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</si>
  <si>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</si>
  <si>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</si>
  <si>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</si>
  <si>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</si>
  <si>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</si>
  <si>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</si>
  <si>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</si>
  <si>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</si>
  <si>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</si>
  <si>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</si>
  <si>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</si>
  <si>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</si>
  <si>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</si>
  <si>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</si>
  <si>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</si>
  <si>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</si>
  <si>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</si>
  <si>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</si>
  <si>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</si>
  <si>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</si>
  <si>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</si>
  <si>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</si>
  <si>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</si>
  <si>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</si>
  <si>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</si>
  <si>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</si>
  <si>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</si>
  <si>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</si>
  <si>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</si>
  <si>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</si>
  <si>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</si>
  <si>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</si>
  <si>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</si>
  <si>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</si>
  <si>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</si>
  <si>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</si>
  <si>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</si>
  <si>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</si>
  <si>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</si>
  <si>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</si>
  <si>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</si>
  <si>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</si>
  <si>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</si>
  <si>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</si>
  <si>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</si>
  <si>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</si>
  <si>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</si>
  <si>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</si>
  <si>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</si>
  <si>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</si>
  <si>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</si>
  <si>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</si>
  <si>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</si>
  <si>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</si>
  <si>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</si>
  <si>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</si>
  <si>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</si>
  <si>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</si>
  <si>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</si>
  <si>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</si>
  <si>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</si>
  <si>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</si>
  <si>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</si>
  <si>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</si>
  <si>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</si>
  <si>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</si>
  <si>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</si>
  <si>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</si>
  <si>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</si>
  <si>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</si>
  <si>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</si>
  <si>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</si>
  <si>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</si>
  <si>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</si>
  <si>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</si>
  <si>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</si>
  <si>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</si>
  <si>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</si>
  <si>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</si>
  <si>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</si>
  <si>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</si>
  <si>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</si>
  <si>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</si>
  <si>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</si>
  <si>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</si>
  <si>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</si>
  <si>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</si>
  <si>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</si>
  <si>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</si>
  <si>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</si>
  <si>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</si>
  <si>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</si>
  <si>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</si>
  <si>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</si>
  <si>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</si>
  <si>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</si>
  <si>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</si>
  <si>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</si>
  <si>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</si>
  <si>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</si>
  <si>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</si>
  <si>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</si>
  <si>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</si>
  <si>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</si>
  <si>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</si>
  <si>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</si>
  <si>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</si>
  <si>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</si>
  <si>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</si>
  <si>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</si>
  <si>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</si>
  <si>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</si>
  <si>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</si>
  <si>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</si>
  <si>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</si>
  <si>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</si>
  <si>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</si>
  <si>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</si>
  <si>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</si>
  <si>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</si>
  <si>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</si>
  <si>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</si>
  <si>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</si>
  <si>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</si>
  <si>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</si>
  <si>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</si>
  <si>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</si>
  <si>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</si>
  <si>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</si>
  <si>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</si>
  <si>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</si>
  <si>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</si>
  <si>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</si>
  <si>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</si>
  <si>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</si>
  <si>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</si>
  <si>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</si>
  <si>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</si>
  <si>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</si>
  <si>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</si>
  <si>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</si>
  <si>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</si>
  <si>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</si>
  <si>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</si>
  <si>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</si>
  <si>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</si>
  <si>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</si>
  <si>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</si>
  <si>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</si>
  <si>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</si>
  <si>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</si>
  <si>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</si>
  <si>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</si>
  <si>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</si>
  <si>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</si>
  <si>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</si>
  <si>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</si>
  <si>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</si>
  <si>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</si>
  <si>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</si>
  <si>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</si>
  <si>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</si>
  <si>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</si>
  <si>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</si>
  <si>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</si>
  <si>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</si>
  <si>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</si>
  <si>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</si>
  <si>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</si>
  <si>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</si>
  <si>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</si>
  <si>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</si>
  <si>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</si>
  <si>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</si>
  <si>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</si>
  <si>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</si>
  <si>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</si>
  <si>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</si>
  <si>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</si>
  <si>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</si>
  <si>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</si>
  <si>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</si>
  <si>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</si>
  <si>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</si>
  <si>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</si>
  <si>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</si>
  <si>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</si>
  <si>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</si>
  <si>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</si>
  <si>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</si>
  <si>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</si>
  <si>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</si>
  <si>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</si>
  <si>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</si>
  <si>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</si>
  <si>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</si>
  <si>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</si>
  <si>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</si>
  <si>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</si>
  <si>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</si>
  <si>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</si>
  <si>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</si>
  <si>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</si>
  <si>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</si>
  <si>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</si>
  <si>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</si>
  <si>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</si>
  <si>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</si>
  <si>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</si>
  <si>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</si>
  <si>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</si>
  <si>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</si>
  <si>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</si>
  <si>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</si>
  <si>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</si>
  <si>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</si>
  <si>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</si>
  <si>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</si>
  <si>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</si>
  <si>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</si>
  <si>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</si>
  <si>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</si>
  <si>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</si>
  <si>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</si>
  <si>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</si>
  <si>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</si>
  <si>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</si>
  <si>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</si>
  <si>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</si>
  <si>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</si>
  <si>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</si>
  <si>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</si>
  <si>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</si>
  <si>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</si>
  <si>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</si>
  <si>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</si>
  <si>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</si>
  <si>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</si>
  <si>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</si>
  <si>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</si>
  <si>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</si>
  <si>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</si>
  <si>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</si>
  <si>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</si>
  <si>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</si>
  <si>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</si>
  <si>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</si>
  <si>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</si>
  <si>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</si>
  <si>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</si>
  <si>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</si>
  <si>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</si>
  <si>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</si>
  <si>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</si>
  <si>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</si>
  <si>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</si>
  <si>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</si>
  <si>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</si>
  <si>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</si>
  <si>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</si>
  <si>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</si>
  <si>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</si>
  <si>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</si>
  <si>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</si>
  <si>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</si>
  <si>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</si>
  <si>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</si>
  <si>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</si>
  <si>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</si>
  <si>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</si>
  <si>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</si>
  <si>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</si>
  <si>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</si>
  <si>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</si>
  <si>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</si>
  <si>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</si>
  <si>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</si>
  <si>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</si>
  <si>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</si>
  <si>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</si>
  <si>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</si>
  <si>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</si>
  <si>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</si>
  <si>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</si>
  <si>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</si>
  <si>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</si>
  <si>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</si>
  <si>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</si>
  <si>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</si>
  <si>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</si>
  <si>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</si>
  <si>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</si>
  <si>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</si>
  <si>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</si>
  <si>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</si>
  <si>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</si>
  <si>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</si>
  <si>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</si>
  <si>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</si>
  <si>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</si>
  <si>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</si>
  <si>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</si>
  <si>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</si>
  <si>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</si>
  <si>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</si>
  <si>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</si>
  <si>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</si>
  <si>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</si>
  <si>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</si>
  <si>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</si>
  <si>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</si>
  <si>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</si>
  <si>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</si>
  <si>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</si>
  <si>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</si>
  <si>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</si>
  <si>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</si>
  <si>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</si>
  <si>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</si>
  <si>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</si>
  <si>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</si>
  <si>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</si>
  <si>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</si>
  <si>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</si>
  <si>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</si>
  <si>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</si>
  <si>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</si>
  <si>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</si>
  <si>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</si>
  <si>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</si>
  <si>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</si>
  <si>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</si>
  <si>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</si>
  <si>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</si>
  <si>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</si>
  <si>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</si>
  <si>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</si>
  <si>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</si>
  <si>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</si>
  <si>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</si>
  <si>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</si>
  <si>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</si>
  <si>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</si>
  <si>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</si>
  <si>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</si>
  <si>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</si>
  <si>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</si>
  <si>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</si>
  <si>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</si>
  <si>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</si>
  <si>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</si>
  <si>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</si>
  <si>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</si>
  <si>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</si>
  <si>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</si>
  <si>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</si>
  <si>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</si>
  <si>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</si>
  <si>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</si>
  <si>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</si>
  <si>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</si>
  <si>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</si>
  <si>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</si>
  <si>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</si>
  <si>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</si>
  <si>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</si>
  <si>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</si>
  <si>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</si>
  <si>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</si>
  <si>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</si>
  <si>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</si>
  <si>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</si>
  <si>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</si>
  <si>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</si>
  <si>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</si>
  <si>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</si>
  <si>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</si>
  <si>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</si>
  <si>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</si>
  <si>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</si>
  <si>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</si>
  <si>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</si>
  <si>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</si>
  <si>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</si>
  <si>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</si>
  <si>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</si>
  <si>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</si>
  <si>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</si>
  <si>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</si>
  <si>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</si>
  <si>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</si>
  <si>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</si>
  <si>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</si>
  <si>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</si>
  <si>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</si>
  <si>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</si>
  <si>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</si>
  <si>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</si>
  <si>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</si>
  <si>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</si>
  <si>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</si>
  <si>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</si>
  <si>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</si>
  <si>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</si>
  <si>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</si>
  <si>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</si>
  <si>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</si>
  <si>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</si>
  <si>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</si>
  <si>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</si>
  <si>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</si>
  <si>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</si>
  <si>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</si>
  <si>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</si>
  <si>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</si>
  <si>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</si>
  <si>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</si>
  <si>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</si>
  <si>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</si>
  <si>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</si>
  <si>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</si>
  <si>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</si>
  <si>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</si>
  <si>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</si>
  <si>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</si>
  <si>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</si>
  <si>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</si>
  <si>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</si>
  <si>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</si>
  <si>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</si>
  <si>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</si>
  <si>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</si>
  <si>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</si>
  <si>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</si>
  <si>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</si>
  <si>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</si>
  <si>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</si>
  <si>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</si>
  <si>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</si>
  <si>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</si>
  <si>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</si>
  <si>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</si>
  <si>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</si>
  <si>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</si>
  <si>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</si>
  <si>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</si>
  <si>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</si>
  <si>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</si>
  <si>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</si>
  <si>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</si>
  <si>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</si>
  <si>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</si>
  <si>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</si>
  <si>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</si>
  <si>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</si>
  <si>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</si>
  <si>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</si>
  <si>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</si>
  <si>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</si>
  <si>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</si>
  <si>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</si>
  <si>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</si>
  <si>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</si>
  <si>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</si>
  <si>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</si>
  <si>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</si>
  <si>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</si>
  <si>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</si>
  <si>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</si>
  <si>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</si>
  <si>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</si>
  <si>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</si>
  <si>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</si>
  <si>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</si>
  <si>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</si>
  <si>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</si>
  <si>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</si>
  <si>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</si>
  <si>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</si>
  <si>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</si>
  <si>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</si>
  <si>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</si>
  <si>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</si>
  <si>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</si>
  <si>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</si>
  <si>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</si>
  <si>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</si>
  <si>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</si>
  <si>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</si>
  <si>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</si>
  <si>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</si>
  <si>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</si>
  <si>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</si>
  <si>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</si>
  <si>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</si>
  <si>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</si>
  <si>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</si>
  <si>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</si>
  <si>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</si>
  <si>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</si>
  <si>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</si>
  <si>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</si>
  <si>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</si>
  <si>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</si>
  <si>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</si>
  <si>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</si>
  <si>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</si>
  <si>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</si>
  <si>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</si>
  <si>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</si>
  <si>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</si>
  <si>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</si>
  <si>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</si>
  <si>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</si>
  <si>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</si>
  <si>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</si>
  <si>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</si>
  <si>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</si>
  <si>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</si>
  <si>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</si>
  <si>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</si>
  <si>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</si>
  <si>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</si>
  <si>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</si>
  <si>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</si>
  <si>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</si>
  <si>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</si>
  <si>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</si>
  <si>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</si>
  <si>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</si>
  <si>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</si>
  <si>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</si>
  <si>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</si>
  <si>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</si>
  <si>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</si>
  <si>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</si>
  <si>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</si>
  <si>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</si>
  <si>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</si>
  <si>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</si>
  <si>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</si>
  <si>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</si>
  <si>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</si>
  <si>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</si>
  <si>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</si>
  <si>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</si>
  <si>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</si>
  <si>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</si>
  <si>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</si>
  <si>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</si>
  <si>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</si>
  <si>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</si>
  <si>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</si>
  <si>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</si>
  <si>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</si>
  <si>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</si>
  <si>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</si>
  <si>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</si>
  <si>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</si>
  <si>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</si>
  <si>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</si>
  <si>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</si>
  <si>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</si>
  <si>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</si>
  <si>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</si>
  <si>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</si>
  <si>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</si>
  <si>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</si>
  <si>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</si>
  <si>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</si>
  <si>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</si>
  <si>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</si>
  <si>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</si>
  <si>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</si>
  <si>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</si>
  <si>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</si>
  <si>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</si>
  <si>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</si>
  <si>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</si>
  <si>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</si>
  <si>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</si>
  <si>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</si>
  <si>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</si>
  <si>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</si>
  <si>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</si>
  <si>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</si>
  <si>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</si>
  <si>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</si>
  <si>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</si>
  <si>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</si>
  <si>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</si>
  <si>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</si>
  <si>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</si>
  <si>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</si>
  <si>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</si>
  <si>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</si>
  <si>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</si>
  <si>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</si>
  <si>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</si>
  <si>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</si>
  <si>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</si>
  <si>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</si>
  <si>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</si>
  <si>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</si>
  <si>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</si>
  <si>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</si>
  <si>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</si>
  <si>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</si>
  <si>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</si>
  <si>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</si>
  <si>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</si>
  <si>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</si>
  <si>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</si>
  <si>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</si>
  <si>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</si>
  <si>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</si>
  <si>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</si>
  <si>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</si>
  <si>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</si>
  <si>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</si>
  <si>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</si>
  <si>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</si>
  <si>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</si>
  <si>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</si>
  <si>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</si>
  <si>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</si>
  <si>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</si>
  <si>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</si>
  <si>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</si>
  <si>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</si>
  <si>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</si>
  <si>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</si>
  <si>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</si>
  <si>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</si>
  <si>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</si>
  <si>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</si>
  <si>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</si>
  <si>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</si>
  <si>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</si>
  <si>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</si>
  <si>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</si>
  <si>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</si>
  <si>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</si>
  <si>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</si>
  <si>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</si>
  <si>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</si>
  <si>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</si>
  <si>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</si>
  <si>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</si>
  <si>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</si>
  <si>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</si>
  <si>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</si>
  <si>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</si>
  <si>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</si>
  <si>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</si>
  <si>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</si>
  <si>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</si>
  <si>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</si>
  <si>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</si>
  <si>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</si>
  <si>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</si>
  <si>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</si>
  <si>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</si>
  <si>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</si>
  <si>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</si>
  <si>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</si>
  <si>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</si>
  <si>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</si>
  <si>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</si>
  <si>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</si>
  <si>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</si>
  <si>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</si>
  <si>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</si>
  <si>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</si>
  <si>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</si>
  <si>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</si>
  <si>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</si>
  <si>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</si>
  <si>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</si>
  <si>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</si>
  <si>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</si>
  <si>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</si>
  <si>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</si>
  <si>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</si>
  <si>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</si>
  <si>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</si>
  <si>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</si>
  <si>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</si>
  <si>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</si>
  <si>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</si>
  <si>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</si>
  <si>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</si>
  <si>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</si>
  <si>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</si>
  <si>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</si>
  <si>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</si>
  <si>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</si>
  <si>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</si>
  <si>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</si>
  <si>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</si>
  <si>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</si>
  <si>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</si>
  <si>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</si>
  <si>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</si>
  <si>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</si>
  <si>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</si>
  <si>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</si>
  <si>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</si>
  <si>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</si>
  <si>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</si>
  <si>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</si>
  <si>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</si>
  <si>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</si>
  <si>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</si>
  <si>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</si>
  <si>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</si>
  <si>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</si>
  <si>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</si>
  <si>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</si>
  <si>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</si>
  <si>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</si>
  <si>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</si>
  <si>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</si>
  <si>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</si>
  <si>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</si>
  <si>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</si>
  <si>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</si>
  <si>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</si>
  <si>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</si>
  <si>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</si>
  <si>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</si>
  <si>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</si>
  <si>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</si>
  <si>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</si>
  <si>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</si>
  <si>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</si>
  <si>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</si>
  <si>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</si>
  <si>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</si>
  <si>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</si>
  <si>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</si>
  <si>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</si>
  <si>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</si>
  <si>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</si>
  <si>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</si>
  <si>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</si>
  <si>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</si>
  <si>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</si>
  <si>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</si>
  <si>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</si>
  <si>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</si>
  <si>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</si>
  <si>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</si>
  <si>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</si>
  <si>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</si>
  <si>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</si>
  <si>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</si>
  <si>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</si>
  <si>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</si>
  <si>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</si>
  <si>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</si>
  <si>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</si>
  <si>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</si>
  <si>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</si>
  <si>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</si>
  <si>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</si>
  <si>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</si>
  <si>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</si>
  <si>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</si>
  <si>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</si>
  <si>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</si>
  <si>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</si>
  <si>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</si>
  <si>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</si>
  <si>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</si>
  <si>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</si>
  <si>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</si>
  <si>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</si>
  <si>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</si>
  <si>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</si>
  <si>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</si>
  <si>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</si>
  <si>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</si>
  <si>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</si>
  <si>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</si>
  <si>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</si>
  <si>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</si>
  <si>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</si>
  <si>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</si>
  <si>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</si>
  <si>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</si>
  <si>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</si>
  <si>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</si>
  <si>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</si>
  <si>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</si>
  <si>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</si>
  <si>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</si>
  <si>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</si>
  <si>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</si>
  <si>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</si>
  <si>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</si>
  <si>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</si>
  <si>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</si>
  <si>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</si>
  <si>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</si>
  <si>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</si>
  <si>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</si>
  <si>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</si>
  <si>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</si>
  <si>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</si>
  <si>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</si>
  <si>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</si>
  <si>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</si>
  <si>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</si>
  <si>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</si>
  <si>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</si>
  <si>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</si>
  <si>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</si>
  <si>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</si>
  <si>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</si>
  <si>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</si>
  <si>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</si>
  <si>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</si>
  <si>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</si>
  <si>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</si>
  <si>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</si>
  <si>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</si>
  <si>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</si>
  <si>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</si>
  <si>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</si>
  <si>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</si>
  <si>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</si>
  <si>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</si>
  <si>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</si>
  <si>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</si>
  <si>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</si>
  <si>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</si>
  <si>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</si>
  <si>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</si>
  <si>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</si>
  <si>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</si>
  <si>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</si>
  <si>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</si>
  <si>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</si>
  <si>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</si>
  <si>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</si>
  <si>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</si>
  <si>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</si>
  <si>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</si>
  <si>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</si>
  <si>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</si>
  <si>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</si>
  <si>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</si>
  <si>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</si>
  <si>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</si>
  <si>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</si>
  <si>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</si>
  <si>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</si>
  <si>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</si>
  <si>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</si>
  <si>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</si>
  <si>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</si>
  <si>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</si>
  <si>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</si>
  <si>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</si>
  <si>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</si>
  <si>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</si>
  <si>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</si>
  <si>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</si>
  <si>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</si>
  <si>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</si>
  <si>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</si>
  <si>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</si>
  <si>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</si>
  <si>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</si>
  <si>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</si>
  <si>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</si>
  <si>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</si>
  <si>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</si>
  <si>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</si>
  <si>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</si>
  <si>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</si>
  <si>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</si>
  <si>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</si>
  <si>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</si>
  <si>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</si>
  <si>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</si>
  <si>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</si>
  <si>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</si>
  <si>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</si>
  <si>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</si>
  <si>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</si>
  <si>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</si>
  <si>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</si>
  <si>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</si>
  <si>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</si>
  <si>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</si>
  <si>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</si>
  <si>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</si>
  <si>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</si>
  <si>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</si>
  <si>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</si>
  <si>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</si>
  <si>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</si>
  <si>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</si>
  <si>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</si>
  <si>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</si>
  <si>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</si>
  <si>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</si>
  <si>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</si>
  <si>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</si>
  <si>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</si>
  <si>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</si>
  <si>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</si>
  <si>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</si>
  <si>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</si>
  <si>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</si>
  <si>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</si>
  <si>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</si>
  <si>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</si>
  <si>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</si>
  <si>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</si>
  <si>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</si>
  <si>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</si>
  <si>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</si>
  <si>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</si>
  <si>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</si>
  <si>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</si>
  <si>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</si>
  <si>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</si>
  <si>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</si>
  <si>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</si>
  <si>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</si>
  <si>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</si>
  <si>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</si>
  <si>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</si>
  <si>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</si>
  <si>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</si>
  <si>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</si>
  <si>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</si>
  <si>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</si>
  <si>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</si>
  <si>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</si>
  <si>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</si>
  <si>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</si>
  <si>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</si>
  <si>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</si>
  <si>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</si>
  <si>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</si>
  <si>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</si>
  <si>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</si>
  <si>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</si>
  <si>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</si>
  <si>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</si>
  <si>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</si>
  <si>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</si>
  <si>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</si>
  <si>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</si>
  <si>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</si>
  <si>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</si>
  <si>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</si>
  <si>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</si>
  <si>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</si>
  <si>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</si>
  <si>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</si>
  <si>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</si>
  <si>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</si>
  <si>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</si>
  <si>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</si>
  <si>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</si>
  <si>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</si>
  <si>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</si>
  <si>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</si>
  <si>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</si>
  <si>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</si>
  <si>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</si>
  <si>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</si>
  <si>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</si>
  <si>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</si>
  <si>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</si>
  <si>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</si>
  <si>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</si>
  <si>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</si>
  <si>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</si>
  <si>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</si>
  <si>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</si>
  <si>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</si>
  <si>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</si>
  <si>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</si>
  <si>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</si>
  <si>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</si>
  <si>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</si>
  <si>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</si>
  <si>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</si>
  <si>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</si>
  <si>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</si>
  <si>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</si>
  <si>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</si>
  <si>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</si>
  <si>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</si>
  <si>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</si>
  <si>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</si>
  <si>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</si>
  <si>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</si>
  <si>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</si>
  <si>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</si>
  <si>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</si>
  <si>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</si>
  <si>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</si>
  <si>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</si>
  <si>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</si>
  <si>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</si>
  <si>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</si>
  <si>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</si>
  <si>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</si>
  <si>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</si>
  <si>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</si>
  <si>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</si>
  <si>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</si>
  <si>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</si>
  <si>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</si>
  <si>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</si>
  <si>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</si>
  <si>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</si>
  <si>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</si>
  <si>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</si>
  <si>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</si>
  <si>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</si>
  <si>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</si>
  <si>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</si>
  <si>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</si>
  <si>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</si>
  <si>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</si>
  <si>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</si>
  <si>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</si>
  <si>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</si>
  <si>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</si>
  <si>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</si>
  <si>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</si>
  <si>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</si>
  <si>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</si>
  <si>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</si>
  <si>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</si>
  <si>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</si>
  <si>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</si>
  <si>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</si>
  <si>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</si>
  <si>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</si>
  <si>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</si>
  <si>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</si>
  <si>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</si>
  <si>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</si>
  <si>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</si>
  <si>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</si>
  <si>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</si>
  <si>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</si>
  <si>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</si>
  <si>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</si>
  <si>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</si>
  <si>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</si>
  <si>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</si>
  <si>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</si>
  <si>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</si>
  <si>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</si>
  <si>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</si>
  <si>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</si>
  <si>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</si>
  <si>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</si>
  <si>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</si>
  <si>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</si>
  <si>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</si>
  <si>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</si>
  <si>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</si>
  <si>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</si>
  <si>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</si>
  <si>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</si>
  <si>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</si>
  <si>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</si>
  <si>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</si>
  <si>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</si>
  <si>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</si>
  <si>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</si>
  <si>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</si>
  <si>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</si>
  <si>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</si>
  <si>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</si>
  <si>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</si>
  <si>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</si>
  <si>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</si>
  <si>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</si>
  <si>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</si>
  <si>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</si>
  <si>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</si>
  <si>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</si>
  <si>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</si>
  <si>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</si>
  <si>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</si>
  <si>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</si>
  <si>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</si>
  <si>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</si>
  <si>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</si>
  <si>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</si>
  <si>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</si>
  <si>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</si>
  <si>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</si>
  <si>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</si>
  <si>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</si>
  <si>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</si>
  <si>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</si>
  <si>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</si>
  <si>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</si>
  <si>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</si>
  <si>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</si>
  <si>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</si>
  <si>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</si>
  <si>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</si>
  <si>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</si>
  <si>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</si>
  <si>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</si>
  <si>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</si>
  <si>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</si>
  <si>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</si>
  <si>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</si>
  <si>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</si>
  <si>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</si>
  <si>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</si>
  <si>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</si>
  <si>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</si>
  <si>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</si>
  <si>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</si>
  <si>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</si>
  <si>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</si>
  <si>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</si>
  <si>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</si>
  <si>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</si>
  <si>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</si>
  <si>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</si>
  <si>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</si>
  <si>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</si>
  <si>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</si>
  <si>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</si>
  <si>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</si>
  <si>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</si>
  <si>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</si>
  <si>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</si>
  <si>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</si>
  <si>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</si>
  <si>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</si>
  <si>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</si>
  <si>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</si>
  <si>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</si>
  <si>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</si>
  <si>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</si>
  <si>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</si>
  <si>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</si>
  <si>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</si>
  <si>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</si>
  <si>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</si>
  <si>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</si>
  <si>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</si>
  <si>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</si>
  <si>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</si>
  <si>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</si>
  <si>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</si>
  <si>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</si>
  <si>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</si>
  <si>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</si>
  <si>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</si>
  <si>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</si>
  <si>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</si>
  <si>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</si>
  <si>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</si>
  <si>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</si>
  <si>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</si>
  <si>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</si>
  <si>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</si>
  <si>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</si>
  <si>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</si>
  <si>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</si>
  <si>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</si>
  <si>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</si>
  <si>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</si>
  <si>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</si>
  <si>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</si>
  <si>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</si>
  <si>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</si>
  <si>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</si>
  <si>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</si>
  <si>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</si>
  <si>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</si>
  <si>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</si>
  <si>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</si>
  <si>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</si>
  <si>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</si>
  <si>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</si>
  <si>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</si>
  <si>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</si>
  <si>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</si>
  <si>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</si>
  <si>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</si>
  <si>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</si>
  <si>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</si>
  <si>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</si>
  <si>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</si>
  <si>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</si>
  <si>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</si>
  <si>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</si>
  <si>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</si>
  <si>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</si>
  <si>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</si>
  <si>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</si>
  <si>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</si>
  <si>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</si>
  <si>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</si>
  <si>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</si>
  <si>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</si>
  <si>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</si>
  <si>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</si>
  <si>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</si>
  <si>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</si>
  <si>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</si>
  <si>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</si>
  <si>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</si>
  <si>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</si>
  <si>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</si>
  <si>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</si>
  <si>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</si>
  <si>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</si>
  <si>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</si>
  <si>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</si>
  <si>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</si>
  <si>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</si>
  <si>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</si>
  <si>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</si>
  <si>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</si>
  <si>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</si>
  <si>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</si>
  <si>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</si>
  <si>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</si>
  <si>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</si>
  <si>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</si>
  <si>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</si>
  <si>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</si>
  <si>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</si>
  <si>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</si>
  <si>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</si>
  <si>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</si>
  <si>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</si>
  <si>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</si>
  <si>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</si>
  <si>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</si>
  <si>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</si>
  <si>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</si>
  <si>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</si>
  <si>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</si>
  <si>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</si>
  <si>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</si>
  <si>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</si>
  <si>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</si>
  <si>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</si>
  <si>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</si>
  <si>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</si>
  <si>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</si>
  <si>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</si>
  <si>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</si>
  <si>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</si>
  <si>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</si>
  <si>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</si>
  <si>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</si>
  <si>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</si>
  <si>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</si>
  <si>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</si>
  <si>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</si>
  <si>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</si>
  <si>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</si>
  <si>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</si>
  <si>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</si>
  <si>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</si>
  <si>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</si>
  <si>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</si>
  <si>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</si>
  <si>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</si>
  <si>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</si>
  <si>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</si>
  <si>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</si>
  <si>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</si>
  <si>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</si>
  <si>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</si>
  <si>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</si>
  <si>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</si>
  <si>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</si>
  <si>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</si>
  <si>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</si>
  <si>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</si>
  <si>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</si>
  <si>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</si>
  <si>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</si>
  <si>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</si>
  <si>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</si>
  <si>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</si>
  <si>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</si>
  <si>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</si>
  <si>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</si>
  <si>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</si>
  <si>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</si>
  <si>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</si>
  <si>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</si>
  <si>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</si>
  <si>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</si>
  <si>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</si>
  <si>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</si>
  <si>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</si>
  <si>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</si>
  <si>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</si>
  <si>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</si>
  <si>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</si>
  <si>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</si>
  <si>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</si>
  <si>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</si>
  <si>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</si>
  <si>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</si>
  <si>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</si>
  <si>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</si>
  <si>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</si>
  <si>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</si>
  <si>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</si>
  <si>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</si>
  <si>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</si>
  <si>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</si>
  <si>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</si>
  <si>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</si>
  <si>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</si>
  <si>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</si>
  <si>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</si>
  <si>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</si>
  <si>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</si>
  <si>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</si>
  <si>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</si>
  <si>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</si>
  <si>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</si>
  <si>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</si>
  <si>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</si>
  <si>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</si>
  <si>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</si>
  <si>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</si>
  <si>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</si>
  <si>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</si>
  <si>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</si>
  <si>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</si>
  <si>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</si>
  <si>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</si>
  <si>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</si>
  <si>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</si>
  <si>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</si>
  <si>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</si>
  <si>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</si>
  <si>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</si>
  <si>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</si>
  <si>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</si>
  <si>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</si>
  <si>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</si>
  <si>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</si>
  <si>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</si>
  <si>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</si>
  <si>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</si>
  <si>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</si>
  <si>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</si>
  <si>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</si>
  <si>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</si>
  <si>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</si>
  <si>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</si>
  <si>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</si>
  <si>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</si>
  <si>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</si>
  <si>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</si>
  <si>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</si>
  <si>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</si>
  <si>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</si>
  <si>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</si>
  <si>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</si>
  <si>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</si>
  <si>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</si>
  <si>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</si>
  <si>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</si>
  <si>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</si>
  <si>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</si>
  <si>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</si>
  <si>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</si>
  <si>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</si>
  <si>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</si>
  <si>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</si>
  <si>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</si>
  <si>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</si>
  <si>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</si>
  <si>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</si>
  <si>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</si>
  <si>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</si>
  <si>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</si>
  <si>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</si>
  <si>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</si>
  <si>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</si>
  <si>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</si>
  <si>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</si>
  <si>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</si>
  <si>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</si>
  <si>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</si>
  <si>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</si>
  <si>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</si>
  <si>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</si>
  <si>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</si>
  <si>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</si>
  <si>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</si>
  <si>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</si>
  <si>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</si>
  <si>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</si>
  <si>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</si>
  <si>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</si>
  <si>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</si>
  <si>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</si>
  <si>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</si>
  <si>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</si>
  <si>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</si>
  <si>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</si>
  <si>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</si>
  <si>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</si>
  <si>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</si>
  <si>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</si>
  <si>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</si>
  <si>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</si>
  <si>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</si>
  <si>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</si>
  <si>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</si>
  <si>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</si>
  <si>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</si>
  <si>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</si>
  <si>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</si>
  <si>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</si>
  <si>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</si>
  <si>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</si>
  <si>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</si>
  <si>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</si>
  <si>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</si>
  <si>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</si>
  <si>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</si>
  <si>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</si>
  <si>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</si>
  <si>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</si>
  <si>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</si>
  <si>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</si>
  <si>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</si>
  <si>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</si>
  <si>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</si>
  <si>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</si>
  <si>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</si>
  <si>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</si>
  <si>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</si>
  <si>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</si>
  <si>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</si>
  <si>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</si>
  <si>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</si>
  <si>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</si>
  <si>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</si>
  <si>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</si>
  <si>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</si>
  <si>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</si>
  <si>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</si>
  <si>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</si>
  <si>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</si>
  <si>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</si>
  <si>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</si>
  <si>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</si>
  <si>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</si>
  <si>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</si>
  <si>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</si>
  <si>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</si>
  <si>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</si>
  <si>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</si>
  <si>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</si>
  <si>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</si>
  <si>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</si>
  <si>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</si>
  <si>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</si>
  <si>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</si>
  <si>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</si>
  <si>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</si>
  <si>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</si>
  <si>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</si>
  <si>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</si>
  <si>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</si>
  <si>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</si>
  <si>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</si>
  <si>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</si>
  <si>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</si>
  <si>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</si>
  <si>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</si>
  <si>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</si>
  <si>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</si>
  <si>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</si>
  <si>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</si>
  <si>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</si>
  <si>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</si>
  <si>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</si>
  <si>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</si>
  <si>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</si>
  <si>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</si>
  <si>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</si>
  <si>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</si>
  <si>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</si>
  <si>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</si>
  <si>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</si>
  <si>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</si>
  <si>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</si>
  <si>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</si>
  <si>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</si>
  <si>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</si>
  <si>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</si>
  <si>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</si>
  <si>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</si>
  <si>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</si>
  <si>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</si>
  <si>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</si>
  <si>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</si>
  <si>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</si>
  <si>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</si>
  <si>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</si>
  <si>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</si>
  <si>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</si>
  <si>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</si>
  <si>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</si>
  <si>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</si>
  <si>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</si>
  <si>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</si>
  <si>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</si>
  <si>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</si>
  <si>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</si>
  <si>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</si>
  <si>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</si>
  <si>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</si>
  <si>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</si>
  <si>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</si>
  <si>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</si>
  <si>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</si>
  <si>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</si>
  <si>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</si>
  <si>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</si>
  <si>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</si>
  <si>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</si>
  <si>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</si>
  <si>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</si>
  <si>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</si>
  <si>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</si>
  <si>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</si>
  <si>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</si>
  <si>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</si>
  <si>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</si>
  <si>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</si>
  <si>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</si>
  <si>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</si>
  <si>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</si>
  <si>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</si>
  <si>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</si>
  <si>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</si>
  <si>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</si>
  <si>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</si>
  <si>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</si>
  <si>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</si>
  <si>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</si>
  <si>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</si>
  <si>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</si>
  <si>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</si>
  <si>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</si>
  <si>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</si>
  <si>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</si>
  <si>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</si>
  <si>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</si>
  <si>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</si>
  <si>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</si>
  <si>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</si>
  <si>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</si>
  <si>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</si>
  <si>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</si>
  <si>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</si>
  <si>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</si>
  <si>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</si>
  <si>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</si>
  <si>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</si>
  <si>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</si>
  <si>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</si>
  <si>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</si>
  <si>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</si>
  <si>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</si>
  <si>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</si>
  <si>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</si>
  <si>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</si>
  <si>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</si>
  <si>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</si>
  <si>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</si>
  <si>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</si>
  <si>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</si>
  <si>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</si>
  <si>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</si>
  <si>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</si>
  <si>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</si>
  <si>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</si>
  <si>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</si>
  <si>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</si>
  <si>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</si>
  <si>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</si>
  <si>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</si>
  <si>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</si>
  <si>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</si>
  <si>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</si>
  <si>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</si>
  <si>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</si>
  <si>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</si>
  <si>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</si>
  <si>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</si>
  <si>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</si>
  <si>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</si>
  <si>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</si>
  <si>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</si>
  <si>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</si>
  <si>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</si>
  <si>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</si>
  <si>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</si>
  <si>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</si>
  <si>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</si>
  <si>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</si>
  <si>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</si>
  <si>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</si>
  <si>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</si>
  <si>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</si>
  <si>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</si>
  <si>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</si>
  <si>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</si>
  <si>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</si>
  <si>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</si>
  <si>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</si>
  <si>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</si>
  <si>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</si>
  <si>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</si>
  <si>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</si>
  <si>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</si>
  <si>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</si>
  <si>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</si>
  <si>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</si>
  <si>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</si>
  <si>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</si>
  <si>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</si>
  <si>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</si>
  <si>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</si>
  <si>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</si>
  <si>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</si>
  <si>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</si>
  <si>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</si>
  <si>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</si>
  <si>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</si>
  <si>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</si>
  <si>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</si>
  <si>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</si>
  <si>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</si>
  <si>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</si>
  <si>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</si>
  <si>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</si>
  <si>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</si>
  <si>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</si>
  <si>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</si>
  <si>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</si>
  <si>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</si>
  <si>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</si>
  <si>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</si>
  <si>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</si>
  <si>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</si>
  <si>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</si>
  <si>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</si>
  <si>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</si>
  <si>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</si>
  <si>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</si>
  <si>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</si>
  <si>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</si>
  <si>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</si>
  <si>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</si>
  <si>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</si>
  <si>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</si>
  <si>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</si>
  <si>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</si>
  <si>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</si>
  <si>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</si>
  <si>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</si>
  <si>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</si>
  <si>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</si>
  <si>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</si>
  <si>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</si>
  <si>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</si>
  <si>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</si>
  <si>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</si>
  <si>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</si>
  <si>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</si>
  <si>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</si>
  <si>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</si>
  <si>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</si>
  <si>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</si>
  <si>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</si>
  <si>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</si>
  <si>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</si>
  <si>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</si>
  <si>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</si>
  <si>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</si>
  <si>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</si>
  <si>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</si>
  <si>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</si>
  <si>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</si>
  <si>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</si>
  <si>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</si>
  <si>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</si>
  <si>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</si>
  <si>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</si>
  <si>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</si>
  <si>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</si>
  <si>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</si>
  <si>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</si>
  <si>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</si>
  <si>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</si>
  <si>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</si>
  <si>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</si>
  <si>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</si>
  <si>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</si>
  <si>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</si>
  <si>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</si>
  <si>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</si>
  <si>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</si>
  <si>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</si>
  <si>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</si>
  <si>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</si>
  <si>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</si>
  <si>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</si>
  <si>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</si>
  <si>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</si>
  <si>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</si>
  <si>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</si>
  <si>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</si>
  <si>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</si>
  <si>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</si>
  <si>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</si>
  <si>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</si>
  <si>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</si>
  <si>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</si>
  <si>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</si>
  <si>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</si>
  <si>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</si>
  <si>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</si>
  <si>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</si>
  <si>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</si>
  <si>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</si>
  <si>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</si>
  <si>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</si>
  <si>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</si>
  <si>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</si>
  <si>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</si>
  <si>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</si>
  <si>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</si>
  <si>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</si>
  <si>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</si>
  <si>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</si>
  <si>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</si>
  <si>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</si>
  <si>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</si>
  <si>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</si>
  <si>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</si>
  <si>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</si>
  <si>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</si>
  <si>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</si>
  <si>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</si>
  <si>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</si>
  <si>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</si>
  <si>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</si>
  <si>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</si>
  <si>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</si>
  <si>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</si>
  <si>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</si>
  <si>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</si>
  <si>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</si>
  <si>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</si>
  <si>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</si>
  <si>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</si>
  <si>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</si>
  <si>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</si>
  <si>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</si>
  <si>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</si>
  <si>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</si>
  <si>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</si>
  <si>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</si>
  <si>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</si>
  <si>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</si>
  <si>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</si>
  <si>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</si>
  <si>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</si>
  <si>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</si>
  <si>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</si>
  <si>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</si>
  <si>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</si>
  <si>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</si>
  <si>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</si>
  <si>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</si>
  <si>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</si>
  <si>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</si>
  <si>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</si>
  <si>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</si>
  <si>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</si>
  <si>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</si>
  <si>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</si>
  <si>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</si>
  <si>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</si>
  <si>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</si>
  <si>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</si>
  <si>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</si>
  <si>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</si>
  <si>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</si>
  <si>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</si>
  <si>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</si>
  <si>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</si>
  <si>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</si>
  <si>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</si>
  <si>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</si>
  <si>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</si>
  <si>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</si>
  <si>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</si>
  <si>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</si>
  <si>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</si>
  <si>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</si>
  <si>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</si>
  <si>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</si>
  <si>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</si>
  <si>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</si>
  <si>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</si>
  <si>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</si>
  <si>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</si>
  <si>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</si>
  <si>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</si>
  <si>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</si>
  <si>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</si>
  <si>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</si>
  <si>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</si>
  <si>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</si>
  <si>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</si>
  <si>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</si>
  <si>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</si>
  <si>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</si>
  <si>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</si>
  <si>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</si>
  <si>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</si>
  <si>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</si>
  <si>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</si>
  <si>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</si>
  <si>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</si>
  <si>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</si>
  <si>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</si>
  <si>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</si>
  <si>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</si>
  <si>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</si>
  <si>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</si>
  <si>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</si>
  <si>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</si>
  <si>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</si>
  <si>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</si>
  <si>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</si>
  <si>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</si>
  <si>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</si>
  <si>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</si>
  <si>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</si>
  <si>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</si>
  <si>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</si>
  <si>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</si>
  <si>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</si>
  <si>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</si>
  <si>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</si>
  <si>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</si>
  <si>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</si>
  <si>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</si>
  <si>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</si>
  <si>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</si>
  <si>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</si>
  <si>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</si>
  <si>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</si>
  <si>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</si>
  <si>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</si>
  <si>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</si>
  <si>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</si>
  <si>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</si>
  <si>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</si>
  <si>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</si>
  <si>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</si>
  <si>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</si>
  <si>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</si>
  <si>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</si>
  <si>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</si>
  <si>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</si>
  <si>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</si>
  <si>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</si>
  <si>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</si>
  <si>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</si>
  <si>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</si>
  <si>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</si>
  <si>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</si>
  <si>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</si>
  <si>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</si>
  <si>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</si>
  <si>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</si>
  <si>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</si>
  <si>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</si>
  <si>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</si>
  <si>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</si>
  <si>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</si>
  <si>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</si>
  <si>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</si>
  <si>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</si>
  <si>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</si>
  <si>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</si>
  <si>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</si>
  <si>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</si>
  <si>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</si>
  <si>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</si>
  <si>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</si>
  <si>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</si>
  <si>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</si>
  <si>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</si>
  <si>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</si>
  <si>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</si>
  <si>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</si>
  <si>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</si>
  <si>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</si>
  <si>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</si>
  <si>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</si>
  <si>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</si>
  <si>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</si>
  <si>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</si>
  <si>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</si>
  <si>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</si>
  <si>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</si>
  <si>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</si>
  <si>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</si>
  <si>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</si>
  <si>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</si>
  <si>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</si>
  <si>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</si>
  <si>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</si>
  <si>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</si>
  <si>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</si>
  <si>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</si>
  <si>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</si>
  <si>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</si>
  <si>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</si>
  <si>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</si>
  <si>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</si>
  <si>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</si>
  <si>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</si>
  <si>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</si>
  <si>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</si>
  <si>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</si>
  <si>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</si>
  <si>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</si>
  <si>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</si>
  <si>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</si>
  <si>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</si>
  <si>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</si>
  <si>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</si>
  <si>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</si>
  <si>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</si>
  <si>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</si>
  <si>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</si>
  <si>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</si>
  <si>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</si>
  <si>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</si>
  <si>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</si>
  <si>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</si>
  <si>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</si>
  <si>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</si>
  <si>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</si>
  <si>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</si>
  <si>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</si>
  <si>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</si>
  <si>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</si>
  <si>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</si>
  <si>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</si>
  <si>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</si>
  <si>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</si>
  <si>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</si>
  <si>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</si>
  <si>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</si>
  <si>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</si>
  <si>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</si>
  <si>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</si>
  <si>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</si>
  <si>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</si>
  <si>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</si>
  <si>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</si>
  <si>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</si>
  <si>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</si>
  <si>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</si>
  <si>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</si>
  <si>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</si>
  <si>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</si>
  <si>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</si>
  <si>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</si>
  <si>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</si>
  <si>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</si>
  <si>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</si>
  <si>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</si>
  <si>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</si>
  <si>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</si>
  <si>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</si>
  <si>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</si>
  <si>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</si>
  <si>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</si>
  <si>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</si>
  <si>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</si>
  <si>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</si>
  <si>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</si>
  <si>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</si>
  <si>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</si>
  <si>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</si>
  <si>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</si>
  <si>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</si>
  <si>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</si>
  <si>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</si>
  <si>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</si>
  <si>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</si>
  <si>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</si>
  <si>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</si>
  <si>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</si>
  <si>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</si>
  <si>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</si>
  <si>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</si>
  <si>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</si>
  <si>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</si>
  <si>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</si>
  <si>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</si>
  <si>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</si>
  <si>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</si>
  <si>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</si>
  <si>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</si>
  <si>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</si>
  <si>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</si>
  <si>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</si>
  <si>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</si>
  <si>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</si>
  <si>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</si>
  <si>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</si>
  <si>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</si>
  <si>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</si>
  <si>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</si>
  <si>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</si>
  <si>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</si>
  <si>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</si>
  <si>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</si>
  <si>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</si>
  <si>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</si>
  <si>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</si>
  <si>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</si>
  <si>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</si>
  <si>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</si>
  <si>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</si>
  <si>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</si>
  <si>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</si>
  <si>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</si>
  <si>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</si>
  <si>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</si>
  <si>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</si>
  <si>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</si>
  <si>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</si>
  <si>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</si>
  <si>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</si>
  <si>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</si>
  <si>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</si>
  <si>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</si>
  <si>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</si>
  <si>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</si>
  <si>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</si>
  <si>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</si>
  <si>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</si>
  <si>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</si>
  <si>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</si>
  <si>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</si>
  <si>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</si>
  <si>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</si>
  <si>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</si>
  <si>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</si>
  <si>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</si>
  <si>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</si>
  <si>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</si>
  <si>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</si>
  <si>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</si>
  <si>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</si>
  <si>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</si>
  <si>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</si>
  <si>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</si>
  <si>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</si>
  <si>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</si>
  <si>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</si>
  <si>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</si>
  <si>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</si>
  <si>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</si>
  <si>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</si>
  <si>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</si>
  <si>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</si>
  <si>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</si>
  <si>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</si>
  <si>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</si>
  <si>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</si>
  <si>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</si>
  <si>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</si>
  <si>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</si>
  <si>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</si>
  <si>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</si>
  <si>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</si>
  <si>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</si>
  <si>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</si>
  <si>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</si>
  <si>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</si>
  <si>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</si>
  <si>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</si>
  <si>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</si>
  <si>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</si>
  <si>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</si>
  <si>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</si>
  <si>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</si>
  <si>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</si>
  <si>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</si>
  <si>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</si>
  <si>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</si>
  <si>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</si>
  <si>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</si>
  <si>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</si>
  <si>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</si>
  <si>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</si>
  <si>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</si>
  <si>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</si>
  <si>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</si>
  <si>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</si>
  <si>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</si>
  <si>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</si>
  <si>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</si>
  <si>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</si>
  <si>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</si>
  <si>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</si>
  <si>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</si>
  <si>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</si>
  <si>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</si>
  <si>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</si>
  <si>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</si>
  <si>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</si>
  <si>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</si>
  <si>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</si>
  <si>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</si>
  <si>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</si>
  <si>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</si>
  <si>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</si>
  <si>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</si>
  <si>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</si>
  <si>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</si>
  <si>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</si>
  <si>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</si>
  <si>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</si>
  <si>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</si>
  <si>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</si>
  <si>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</si>
  <si>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</si>
  <si>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</si>
  <si>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</si>
  <si>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</si>
  <si>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</si>
  <si>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</si>
  <si>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</si>
  <si>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</si>
  <si>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</si>
  <si>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</si>
  <si>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</si>
  <si>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</si>
  <si>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</si>
  <si>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</si>
  <si>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</si>
  <si>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</si>
  <si>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</si>
  <si>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</si>
  <si>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</si>
  <si>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</si>
  <si>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</si>
  <si>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</si>
  <si>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</si>
  <si>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</si>
  <si>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</si>
  <si>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</si>
  <si>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</si>
  <si>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</si>
  <si>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</si>
  <si>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</si>
  <si>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</si>
  <si>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</si>
  <si>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</si>
  <si>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</si>
  <si>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</si>
  <si>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</si>
  <si>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</si>
  <si>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</si>
  <si>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</si>
  <si>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</si>
  <si>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</si>
  <si>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</si>
  <si>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</si>
  <si>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</si>
  <si>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</si>
  <si>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</si>
  <si>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</si>
  <si>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</si>
  <si>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</si>
  <si>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</si>
  <si>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</si>
  <si>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</si>
  <si>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</si>
  <si>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</si>
  <si>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</si>
  <si>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</si>
  <si>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</si>
  <si>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</si>
  <si>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</si>
  <si>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</si>
  <si>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</si>
  <si>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</si>
  <si>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</si>
  <si>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</si>
  <si>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</si>
  <si>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</si>
  <si>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</si>
  <si>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</si>
  <si>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</si>
  <si>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</si>
  <si>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</si>
  <si>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</si>
  <si>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</si>
  <si>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</si>
  <si>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</si>
  <si>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</si>
  <si>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</si>
  <si>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</si>
  <si>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</si>
  <si>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</si>
  <si>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</si>
  <si>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</si>
  <si>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</si>
  <si>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</si>
  <si>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</si>
  <si>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</si>
  <si>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</si>
  <si>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</si>
  <si>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</si>
  <si>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</si>
  <si>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</si>
  <si>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</si>
  <si>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</si>
  <si>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</si>
  <si>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</si>
  <si>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</si>
  <si>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</si>
  <si>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</si>
  <si>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</si>
  <si>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</si>
  <si>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</si>
  <si>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</si>
  <si>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</si>
  <si>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</si>
  <si>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</si>
  <si>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</si>
  <si>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</si>
  <si>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</si>
  <si>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</si>
  <si>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</si>
  <si>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</si>
  <si>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</si>
  <si>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</si>
  <si>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</si>
  <si>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</si>
  <si>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</si>
  <si>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</si>
  <si>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</si>
  <si>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</si>
  <si>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</si>
  <si>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</si>
  <si>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</si>
  <si>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</si>
  <si>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</si>
  <si>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</si>
  <si>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</si>
  <si>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</si>
  <si>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</si>
  <si>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</si>
  <si>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</si>
  <si>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</si>
  <si>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</si>
  <si>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</si>
  <si>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</si>
  <si>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</si>
  <si>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</si>
  <si>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</si>
  <si>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</si>
  <si>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</si>
  <si>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</si>
  <si>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</si>
  <si>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</si>
  <si>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</si>
  <si>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</si>
  <si>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</si>
  <si>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</si>
  <si>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</si>
  <si>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</si>
  <si>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</si>
  <si>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</si>
  <si>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</si>
  <si>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</si>
  <si>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</si>
  <si>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</si>
  <si>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</si>
  <si>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</si>
  <si>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</si>
  <si>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</si>
  <si>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</si>
  <si>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</si>
  <si>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</si>
  <si>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</si>
  <si>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</si>
  <si>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</si>
  <si>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</si>
  <si>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</si>
  <si>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</si>
  <si>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</si>
  <si>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</si>
  <si>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</si>
  <si>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</si>
  <si>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</si>
  <si>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</si>
  <si>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</si>
  <si>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</si>
  <si>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</si>
  <si>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</si>
  <si>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</si>
  <si>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</si>
  <si>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</si>
  <si>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</si>
  <si>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</si>
  <si>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</si>
  <si>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</si>
  <si>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</si>
  <si>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</si>
  <si>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</si>
  <si>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</si>
  <si>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</si>
  <si>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</si>
  <si>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</si>
  <si>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</si>
  <si>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</si>
  <si>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</si>
  <si>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</si>
  <si>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</si>
  <si>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</si>
  <si>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</si>
  <si>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</si>
  <si>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</si>
  <si>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</si>
  <si>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</si>
  <si>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</si>
  <si>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</si>
  <si>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</si>
  <si>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</si>
  <si>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</si>
  <si>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</si>
  <si>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</si>
  <si>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</si>
  <si>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</si>
  <si>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</si>
  <si>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</si>
  <si>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</si>
  <si>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</si>
  <si>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</si>
  <si>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</si>
  <si>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</si>
  <si>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</si>
  <si>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</si>
  <si>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</si>
  <si>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</si>
  <si>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</si>
  <si>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</si>
  <si>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</si>
  <si>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</si>
  <si>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</si>
  <si>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</si>
  <si>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</si>
  <si>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</si>
  <si>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</si>
  <si>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</si>
  <si>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</si>
  <si>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</si>
  <si>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</si>
  <si>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</si>
  <si>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</si>
  <si>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</si>
  <si>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</si>
  <si>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</si>
  <si>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</si>
  <si>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</si>
  <si>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</si>
  <si>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</si>
  <si>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</si>
  <si>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</si>
  <si>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</si>
  <si>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</si>
  <si>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</si>
  <si>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</si>
  <si>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</si>
  <si>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</si>
  <si>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</si>
  <si>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</si>
  <si>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</si>
  <si>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</si>
  <si>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</si>
  <si>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</si>
  <si>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</si>
  <si>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</si>
  <si>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</si>
  <si>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</si>
  <si>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</si>
  <si>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</si>
  <si>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</si>
  <si>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</si>
  <si>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</si>
  <si>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</si>
  <si>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</si>
  <si>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</si>
  <si>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</si>
  <si>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</si>
  <si>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</si>
  <si>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</si>
  <si>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</si>
  <si>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</si>
  <si>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</si>
  <si>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</si>
  <si>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</si>
  <si>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</si>
  <si>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</si>
  <si>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</si>
  <si>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</si>
  <si>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</si>
  <si>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</si>
  <si>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</si>
  <si>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</si>
  <si>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</si>
  <si>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</si>
  <si>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</si>
  <si>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</si>
  <si>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</si>
  <si>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</si>
  <si>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</si>
  <si>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</si>
  <si>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</si>
  <si>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</si>
  <si>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</si>
  <si>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</si>
  <si>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</si>
  <si>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</si>
  <si>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</si>
  <si>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</si>
  <si>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</si>
  <si>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</si>
  <si>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</si>
  <si>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</si>
  <si>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</si>
  <si>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</si>
  <si>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</si>
  <si>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</si>
  <si>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</si>
  <si>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</si>
  <si>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</si>
  <si>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</si>
  <si>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</si>
  <si>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</si>
  <si>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</si>
  <si>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</si>
  <si>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</si>
  <si>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</si>
  <si>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</si>
  <si>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</si>
  <si>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</si>
  <si>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</si>
  <si>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</si>
  <si>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</si>
  <si>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</si>
  <si>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</si>
  <si>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</si>
  <si>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</si>
  <si>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</si>
  <si>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</si>
  <si>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</si>
  <si>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</si>
  <si>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</si>
  <si>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</si>
  <si>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</si>
  <si>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</si>
  <si>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</si>
  <si>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</si>
  <si>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</si>
  <si>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</si>
  <si>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</si>
  <si>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</si>
  <si>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</si>
  <si>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</si>
  <si>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</si>
  <si>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</si>
  <si>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</si>
  <si>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</si>
  <si>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</si>
  <si>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</si>
  <si>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</si>
  <si>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</si>
  <si>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</si>
  <si>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</si>
  <si>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</si>
  <si>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</si>
  <si>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</si>
  <si>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</si>
  <si>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</si>
  <si>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</si>
  <si>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</si>
  <si>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</si>
  <si>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</si>
  <si>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</si>
  <si>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</si>
  <si>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</si>
  <si>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</si>
  <si>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</si>
  <si>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</si>
  <si>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</si>
  <si>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</si>
  <si>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</si>
  <si>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</si>
  <si>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</si>
  <si>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</si>
  <si>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</si>
  <si>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</si>
  <si>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</si>
  <si>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</si>
  <si>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</si>
  <si>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</si>
  <si>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</si>
  <si>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</si>
  <si>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</si>
  <si>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</si>
  <si>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</si>
  <si>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</si>
  <si>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</si>
  <si>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</si>
  <si>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</si>
  <si>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</si>
  <si>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</si>
  <si>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</si>
  <si>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</si>
  <si>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</si>
  <si>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</si>
  <si>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</si>
  <si>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</si>
  <si>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</si>
  <si>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</si>
  <si>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</si>
  <si>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</si>
  <si>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</si>
  <si>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</si>
  <si>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</si>
  <si>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</si>
  <si>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</si>
  <si>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</si>
  <si>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</si>
  <si>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</si>
  <si>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</si>
  <si>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</si>
  <si>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</si>
  <si>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</si>
  <si>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</si>
  <si>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</si>
  <si>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</si>
  <si>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</si>
  <si>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</si>
  <si>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</si>
  <si>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</si>
  <si>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</si>
  <si>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</si>
  <si>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</si>
  <si>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</si>
  <si>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</si>
  <si>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</si>
  <si>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</si>
  <si>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</si>
  <si>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</si>
  <si>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</si>
  <si>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</si>
  <si>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</si>
  <si>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</si>
  <si>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</si>
  <si>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</si>
  <si>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</si>
  <si>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</si>
  <si>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</si>
  <si>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</si>
  <si>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</si>
  <si>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</si>
  <si>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</si>
  <si>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</si>
  <si>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</si>
  <si>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</si>
  <si>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</si>
  <si>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</si>
  <si>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</si>
  <si>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</si>
  <si>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</si>
  <si>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</si>
  <si>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</si>
  <si>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</si>
  <si>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</si>
  <si>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</si>
  <si>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</si>
  <si>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</si>
  <si>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</si>
  <si>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</si>
  <si>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</si>
  <si>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</si>
  <si>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</si>
  <si>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</si>
  <si>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</si>
  <si>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</si>
  <si>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</si>
  <si>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</si>
  <si>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</si>
  <si>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</si>
  <si>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</si>
  <si>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</si>
  <si>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</si>
  <si>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</si>
  <si>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</si>
  <si>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</si>
  <si>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</si>
  <si>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</si>
  <si>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</si>
  <si>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</si>
  <si>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</si>
  <si>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</si>
  <si>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</si>
  <si>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</si>
  <si>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</si>
  <si>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</si>
  <si>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</si>
  <si>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</si>
  <si>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</si>
  <si>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</si>
  <si>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</si>
  <si>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</si>
  <si>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</si>
  <si>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</si>
  <si>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</si>
  <si>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</si>
  <si>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</si>
  <si>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</si>
  <si>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</si>
  <si>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</si>
  <si>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</si>
  <si>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</si>
  <si>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</si>
  <si>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</si>
  <si>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</si>
  <si>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</si>
  <si>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</si>
  <si>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</si>
  <si>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</si>
  <si>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</si>
  <si>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</si>
  <si>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</si>
  <si>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</si>
  <si>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</si>
  <si>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</si>
  <si>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</si>
  <si>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</si>
  <si>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</si>
  <si>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</si>
  <si>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</si>
  <si>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</si>
  <si>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</si>
  <si>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</si>
  <si>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</si>
  <si>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</si>
  <si>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</si>
  <si>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</si>
  <si>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</si>
  <si>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</si>
  <si>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</si>
  <si>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</si>
  <si>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</si>
  <si>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</si>
  <si>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</si>
  <si>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</si>
  <si>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</si>
  <si>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</si>
  <si>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</si>
  <si>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</si>
  <si>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</si>
  <si>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</si>
  <si>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</si>
  <si>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</si>
  <si>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</si>
  <si>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</si>
  <si>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</si>
  <si>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</si>
  <si>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</si>
  <si>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</si>
  <si>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</si>
  <si>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</si>
  <si>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</si>
  <si>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</si>
  <si>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</si>
  <si>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</si>
  <si>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</si>
  <si>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</si>
  <si>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</si>
  <si>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</si>
  <si>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</si>
  <si>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</si>
  <si>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</si>
  <si>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</si>
  <si>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</si>
  <si>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</si>
  <si>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</si>
  <si>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</si>
  <si>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</si>
  <si>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</si>
  <si>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</si>
  <si>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</si>
  <si>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</si>
  <si>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</si>
  <si>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</si>
  <si>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</si>
  <si>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</si>
  <si>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</si>
  <si>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</si>
  <si>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</si>
  <si>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</si>
  <si>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</si>
  <si>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</si>
  <si>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</si>
  <si>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</si>
  <si>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</si>
  <si>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</si>
  <si>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</si>
  <si>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</si>
  <si>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</si>
  <si>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</si>
  <si>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</si>
  <si>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</si>
  <si>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</si>
  <si>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</si>
  <si>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</si>
  <si>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</si>
  <si>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</si>
  <si>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</si>
  <si>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</si>
  <si>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</si>
  <si>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</si>
  <si>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</si>
  <si>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</si>
  <si>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</si>
  <si>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</si>
  <si>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</si>
  <si>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</si>
  <si>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</si>
  <si>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</si>
  <si>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</si>
  <si>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</si>
  <si>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</si>
  <si>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</si>
  <si>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</si>
  <si>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</si>
  <si>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</si>
  <si>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</si>
  <si>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</si>
  <si>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</si>
  <si>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</si>
  <si>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</si>
  <si>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</si>
  <si>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</si>
  <si>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</si>
  <si>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</si>
  <si>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</si>
  <si>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</si>
  <si>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</si>
  <si>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</si>
  <si>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</si>
  <si>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</si>
  <si>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</si>
  <si>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</si>
  <si>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</si>
  <si>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</si>
  <si>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</si>
  <si>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</si>
  <si>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</si>
  <si>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</si>
  <si>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</si>
  <si>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</si>
  <si>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</si>
  <si>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</si>
  <si>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</si>
  <si>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</si>
  <si>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</si>
  <si>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</si>
  <si>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</si>
  <si>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</si>
  <si>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</si>
  <si>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</si>
  <si>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</si>
  <si>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</si>
  <si>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</si>
  <si>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</si>
  <si>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</si>
  <si>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</si>
  <si>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</si>
  <si>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</si>
  <si>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</si>
  <si>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</si>
  <si>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</si>
  <si>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</si>
  <si>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</si>
  <si>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</si>
  <si>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</si>
  <si>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</si>
  <si>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</si>
  <si>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</si>
  <si>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</si>
  <si>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</si>
  <si>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</si>
  <si>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</si>
  <si>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</si>
  <si>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</si>
  <si>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</si>
  <si>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</si>
  <si>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</si>
  <si>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</si>
  <si>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</si>
  <si>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</si>
  <si>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</si>
  <si>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</si>
  <si>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</si>
  <si>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</si>
  <si>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</si>
  <si>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</si>
  <si>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</si>
  <si>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</si>
  <si>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</si>
  <si>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</si>
  <si>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</si>
  <si>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</si>
  <si>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</si>
  <si>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</si>
  <si>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</si>
  <si>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</si>
  <si>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</si>
  <si>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</si>
  <si>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</si>
  <si>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</si>
  <si>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</si>
  <si>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</si>
  <si>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</si>
  <si>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</si>
  <si>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</si>
  <si>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</si>
  <si>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</si>
  <si>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</si>
  <si>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</si>
  <si>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</si>
  <si>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</si>
  <si>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</si>
  <si>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</si>
  <si>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</si>
  <si>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</si>
  <si>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</si>
  <si>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</si>
  <si>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</si>
  <si>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</si>
  <si>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</si>
  <si>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</si>
  <si>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</si>
  <si>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</si>
  <si>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</si>
  <si>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</si>
  <si>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</si>
  <si>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</si>
  <si>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</si>
  <si>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</si>
  <si>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</si>
  <si>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</si>
  <si>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</si>
  <si>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</si>
  <si>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</si>
  <si>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</si>
  <si>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</si>
  <si>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</si>
  <si>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</si>
  <si>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</si>
  <si>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</si>
  <si>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</si>
  <si>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</si>
  <si>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</si>
  <si>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</si>
  <si>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</si>
  <si>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</si>
  <si>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</si>
  <si>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</si>
  <si>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</si>
  <si>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</si>
  <si>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</si>
  <si>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</si>
  <si>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</si>
  <si>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</si>
  <si>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</si>
  <si>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</si>
  <si>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</si>
  <si>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</si>
  <si>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</si>
  <si>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</si>
  <si>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</si>
  <si>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</si>
  <si>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</si>
  <si>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</si>
  <si>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</si>
  <si>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</si>
  <si>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</si>
  <si>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</si>
  <si>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</si>
  <si>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</si>
  <si>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</si>
  <si>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</si>
  <si>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</si>
  <si>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</si>
  <si>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</si>
  <si>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</si>
  <si>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</si>
  <si>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</si>
  <si>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</si>
  <si>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</si>
  <si>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</si>
  <si>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</si>
  <si>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</si>
  <si>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</si>
  <si>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</si>
  <si>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</si>
  <si>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</si>
  <si>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</si>
  <si>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</si>
  <si>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</si>
  <si>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</si>
  <si>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</si>
  <si>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</si>
  <si>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</si>
  <si>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</si>
  <si>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</si>
  <si>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</si>
  <si>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</si>
  <si>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</si>
  <si>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</si>
  <si>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</si>
  <si>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</si>
  <si>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</si>
  <si>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</si>
  <si>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</si>
  <si>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</si>
  <si>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</si>
  <si>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</si>
  <si>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</si>
  <si>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</si>
  <si>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</si>
  <si>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</si>
  <si>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</si>
  <si>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</si>
  <si>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</si>
  <si>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</si>
  <si>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</si>
  <si>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</si>
  <si>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</si>
  <si>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</si>
  <si>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</si>
  <si>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</si>
  <si>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</si>
  <si>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</si>
  <si>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</si>
  <si>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</si>
  <si>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</si>
  <si>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</si>
  <si>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</si>
  <si>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</si>
  <si>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</si>
  <si>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</si>
  <si>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</si>
  <si>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</si>
  <si>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</si>
  <si>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</si>
  <si>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</si>
  <si>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</si>
  <si>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</si>
  <si>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</si>
  <si>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</si>
  <si>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</si>
  <si>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</si>
  <si>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</si>
  <si>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</si>
  <si>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</si>
  <si>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</si>
  <si>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</si>
  <si>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</si>
  <si>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</si>
  <si>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</si>
  <si>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</si>
  <si>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</si>
  <si>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</si>
  <si>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</si>
  <si>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</si>
  <si>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</si>
  <si>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</si>
  <si>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</si>
  <si>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</si>
  <si>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</si>
  <si>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</si>
  <si>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</si>
  <si>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</si>
  <si>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</si>
  <si>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</si>
  <si>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</si>
  <si>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</si>
  <si>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</si>
  <si>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</si>
  <si>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</si>
  <si>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</si>
  <si>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</si>
  <si>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</si>
  <si>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</si>
  <si>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</si>
  <si>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</si>
  <si>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</si>
  <si>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</si>
  <si>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</si>
  <si>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</si>
  <si>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</si>
  <si>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</si>
  <si>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</si>
  <si>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</si>
  <si>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</si>
  <si>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</si>
  <si>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</si>
  <si>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</si>
  <si>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</si>
  <si>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</si>
  <si>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</si>
  <si>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</si>
  <si>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</si>
  <si>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</si>
  <si>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</si>
  <si>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</si>
  <si>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</si>
  <si>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</si>
  <si>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</si>
  <si>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</si>
  <si>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</si>
  <si>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</si>
  <si>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</si>
  <si>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</si>
  <si>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</si>
  <si>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</si>
  <si>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</si>
  <si>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</si>
  <si>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</si>
  <si>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</si>
  <si>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</si>
  <si>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</si>
  <si>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</si>
  <si>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</si>
  <si>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</si>
  <si>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</si>
  <si>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</si>
  <si>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</si>
  <si>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</si>
  <si>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</si>
  <si>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</si>
  <si>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</si>
  <si>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</si>
  <si>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</si>
  <si>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</si>
  <si>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</si>
  <si>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</si>
  <si>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</si>
  <si>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</si>
  <si>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</si>
  <si>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</si>
  <si>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</si>
  <si>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</si>
  <si>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</si>
  <si>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</si>
  <si>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</si>
  <si>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</si>
  <si>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</si>
  <si>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</si>
  <si>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</si>
  <si>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</si>
  <si>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</si>
  <si>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</si>
  <si>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</si>
  <si>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</si>
  <si>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</si>
  <si>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</si>
  <si>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</si>
  <si>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</si>
  <si>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</si>
  <si>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</si>
  <si>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</si>
  <si>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</si>
  <si>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</si>
  <si>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</si>
  <si>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</si>
  <si>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</si>
  <si>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</si>
  <si>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</si>
  <si>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</si>
  <si>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</si>
  <si>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</si>
  <si>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</si>
  <si>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</si>
  <si>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</si>
  <si>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</si>
  <si>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</si>
  <si>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</si>
  <si>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</si>
  <si>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</si>
  <si>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</si>
  <si>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</si>
  <si>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</si>
  <si>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</si>
  <si>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</si>
  <si>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</si>
  <si>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</si>
  <si>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</si>
  <si>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</si>
  <si>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</si>
  <si>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</si>
  <si>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</si>
  <si>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</si>
  <si>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</si>
  <si>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</si>
  <si>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</si>
  <si>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</si>
  <si>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</si>
  <si>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</si>
  <si>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</si>
  <si>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</si>
  <si>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</si>
  <si>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</si>
  <si>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</si>
  <si>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</si>
  <si>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</si>
  <si>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</si>
  <si>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</si>
  <si>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</si>
  <si>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</si>
  <si>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</si>
  <si>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</si>
  <si>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</si>
  <si>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</si>
  <si>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</si>
  <si>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</si>
  <si>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</si>
  <si>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</si>
  <si>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</si>
  <si>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</si>
  <si>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</si>
  <si>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</si>
  <si>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</si>
  <si>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</si>
  <si>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</si>
  <si>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</si>
  <si>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</si>
  <si>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</si>
  <si>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</si>
  <si>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</si>
  <si>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</si>
  <si>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</si>
  <si>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</si>
  <si>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</si>
  <si>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</si>
  <si>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</si>
  <si>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</si>
  <si>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</si>
  <si>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</si>
  <si>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</si>
  <si>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</si>
  <si>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</si>
  <si>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</si>
  <si>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</si>
  <si>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</si>
  <si>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</si>
  <si>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</si>
  <si>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</si>
  <si>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</si>
  <si>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</si>
  <si>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</si>
  <si>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</si>
  <si>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</si>
  <si>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</si>
  <si>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</si>
  <si>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</si>
  <si>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</si>
  <si>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</si>
  <si>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</si>
  <si>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</si>
  <si>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</si>
  <si>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</si>
  <si>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</si>
  <si>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</si>
  <si>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</si>
  <si>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</si>
  <si>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</si>
  <si>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</si>
  <si>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</si>
  <si>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</si>
  <si>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</si>
  <si>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</si>
  <si>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</si>
  <si>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</si>
  <si>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</si>
  <si>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</si>
  <si>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</si>
  <si>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</si>
  <si>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</si>
  <si>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</si>
  <si>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</si>
  <si>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</si>
  <si>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</si>
  <si>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</si>
  <si>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</si>
  <si>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</si>
  <si>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</si>
  <si>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</si>
  <si>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</si>
  <si>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</si>
  <si>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</si>
  <si>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</si>
  <si>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</si>
  <si>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</si>
  <si>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</si>
  <si>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</si>
  <si>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</si>
  <si>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</si>
  <si>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</si>
  <si>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</si>
  <si>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</si>
  <si>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</si>
  <si>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</si>
  <si>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</si>
  <si>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</si>
  <si>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</si>
  <si>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</si>
  <si>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</si>
  <si>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</si>
  <si>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</si>
  <si>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</si>
  <si>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</si>
  <si>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</si>
  <si>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</si>
  <si>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</si>
  <si>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</si>
  <si>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</si>
  <si>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</si>
  <si>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</si>
  <si>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</si>
  <si>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</si>
  <si>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</si>
  <si>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</si>
  <si>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</si>
  <si>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</si>
  <si>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</si>
  <si>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</si>
  <si>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</si>
  <si>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</si>
  <si>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</si>
  <si>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</si>
  <si>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</si>
  <si>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</si>
  <si>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</si>
  <si>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</si>
  <si>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</si>
  <si>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</si>
  <si>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</si>
  <si>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</si>
  <si>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</si>
  <si>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</si>
  <si>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</si>
  <si>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</si>
  <si>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</si>
  <si>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</si>
  <si>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</si>
  <si>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</si>
  <si>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</si>
  <si>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</si>
  <si>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</si>
  <si>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</si>
  <si>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</si>
  <si>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</si>
  <si>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</si>
  <si>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</si>
  <si>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</si>
  <si>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</si>
  <si>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</si>
  <si>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</si>
  <si>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</si>
  <si>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</si>
  <si>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</si>
  <si>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</si>
  <si>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</si>
  <si>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</si>
  <si>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</si>
  <si>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</si>
  <si>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</si>
  <si>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</si>
  <si>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</si>
  <si>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</si>
  <si>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</si>
  <si>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</si>
  <si>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</si>
  <si>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</si>
  <si>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</si>
  <si>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</si>
  <si>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</si>
  <si>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</si>
  <si>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</si>
  <si>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</si>
  <si>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</si>
  <si>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</si>
  <si>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</si>
  <si>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</si>
  <si>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</si>
  <si>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</si>
  <si>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</si>
  <si>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</si>
  <si>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</si>
  <si>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</si>
  <si>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</si>
  <si>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</si>
  <si>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</si>
  <si>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</si>
  <si>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</si>
  <si>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</si>
  <si>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</si>
  <si>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</si>
  <si>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</si>
  <si>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</si>
  <si>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</si>
  <si>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</si>
  <si>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</si>
  <si>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</si>
  <si>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</si>
  <si>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</si>
  <si>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</si>
  <si>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</si>
  <si>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</si>
  <si>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</si>
  <si>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</si>
  <si>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</si>
  <si>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</si>
  <si>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</si>
  <si>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</si>
  <si>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</si>
  <si>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</si>
  <si>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</si>
  <si>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</si>
  <si>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</si>
  <si>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</si>
  <si>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</si>
  <si>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</si>
  <si>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</si>
  <si>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</si>
  <si>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</si>
  <si>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</si>
  <si>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</si>
  <si>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</si>
  <si>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</si>
  <si>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</si>
  <si>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</si>
  <si>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</si>
  <si>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</si>
  <si>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</si>
  <si>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</si>
  <si>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</si>
  <si>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</si>
  <si>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</si>
  <si>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</si>
  <si>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</si>
  <si>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</si>
  <si>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</si>
  <si>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</si>
  <si>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</si>
  <si>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</si>
  <si>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</si>
  <si>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</si>
  <si>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</si>
  <si>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</si>
  <si>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</si>
  <si>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</si>
  <si>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</si>
  <si>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</si>
  <si>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</si>
  <si>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</si>
  <si>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</si>
  <si>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</si>
  <si>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</si>
  <si>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</si>
  <si>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</si>
  <si>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</si>
  <si>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</si>
  <si>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</si>
  <si>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</si>
  <si>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</si>
  <si>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</si>
  <si>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</si>
  <si>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</si>
  <si>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</si>
  <si>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</si>
  <si>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</si>
  <si>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</si>
  <si>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</si>
  <si>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</si>
  <si>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</si>
  <si>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</si>
  <si>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</si>
  <si>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</si>
  <si>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</si>
  <si>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</si>
  <si>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</si>
  <si>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</si>
  <si>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</si>
  <si>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</si>
  <si>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</si>
  <si>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</si>
  <si>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</si>
  <si>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</si>
  <si>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</si>
  <si>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</si>
  <si>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</si>
  <si>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</si>
  <si>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</si>
  <si>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</si>
  <si>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</si>
  <si>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</si>
  <si>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</si>
  <si>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</si>
  <si>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</si>
  <si>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</si>
  <si>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</si>
  <si>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</si>
  <si>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</si>
  <si>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</si>
  <si>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</si>
  <si>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</si>
  <si>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</si>
  <si>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</si>
  <si>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</si>
  <si>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</si>
  <si>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</si>
  <si>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</si>
  <si>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</si>
  <si>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</si>
  <si>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</si>
  <si>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</si>
  <si>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</si>
  <si>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</si>
  <si>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</si>
  <si>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</si>
  <si>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</si>
  <si>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</si>
  <si>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</si>
  <si>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</si>
  <si>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</si>
  <si>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</si>
  <si>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</si>
  <si>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</si>
  <si>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</si>
  <si>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</si>
  <si>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</si>
  <si>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</si>
  <si>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</si>
  <si>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</si>
  <si>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</si>
  <si>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</si>
  <si>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</si>
  <si>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</si>
  <si>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</si>
  <si>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</si>
  <si>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</si>
  <si>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</si>
  <si>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</si>
  <si>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</si>
  <si>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</si>
  <si>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</si>
  <si>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</si>
  <si>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</si>
  <si>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</si>
  <si>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</si>
  <si>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</si>
  <si>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</si>
  <si>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</si>
  <si>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</si>
  <si>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</si>
  <si>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</si>
  <si>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</si>
  <si>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</si>
  <si>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</si>
  <si>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</si>
  <si>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</si>
  <si>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</si>
  <si>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</si>
  <si>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</si>
  <si>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</si>
  <si>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</si>
  <si>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</si>
  <si>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</si>
  <si>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</si>
  <si>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</si>
  <si>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</si>
  <si>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</si>
  <si>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</si>
  <si>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</si>
  <si>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</si>
  <si>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</si>
  <si>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</si>
  <si>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</si>
  <si>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</si>
  <si>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</si>
  <si>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</si>
  <si>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</si>
  <si>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</si>
  <si>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</si>
  <si>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</si>
  <si>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</si>
  <si>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</si>
  <si>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</si>
  <si>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</si>
  <si>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</si>
  <si>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</si>
  <si>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</si>
  <si>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</si>
  <si>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</si>
  <si>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</si>
  <si>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</si>
  <si>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</si>
  <si>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</si>
  <si>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</si>
  <si>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</si>
  <si>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</si>
  <si>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</si>
  <si>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</si>
  <si>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</si>
  <si>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</si>
  <si>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</si>
  <si>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</si>
  <si>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</si>
  <si>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</si>
  <si>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</si>
  <si>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</si>
  <si>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</si>
  <si>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</si>
  <si>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</si>
  <si>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</si>
  <si>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</si>
  <si>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</si>
  <si>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</si>
  <si>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</si>
  <si>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</si>
  <si>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</si>
  <si>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</si>
  <si>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</si>
  <si>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</si>
  <si>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</si>
  <si>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</si>
  <si>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</si>
  <si>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</si>
  <si>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</si>
  <si>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</si>
  <si>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</si>
  <si>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</si>
  <si>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</si>
  <si>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</si>
  <si>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</si>
  <si>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</si>
  <si>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</si>
  <si>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</si>
  <si>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</si>
  <si>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</si>
  <si>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</si>
  <si>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</si>
  <si>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</si>
  <si>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</si>
  <si>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</si>
  <si>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</si>
  <si>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</si>
  <si>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</si>
  <si>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</si>
  <si>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</si>
  <si>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</si>
  <si>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</si>
  <si>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</si>
  <si>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</si>
  <si>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</si>
  <si>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</si>
  <si>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</si>
  <si>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</si>
  <si>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</si>
  <si>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</si>
  <si>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</si>
  <si>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</si>
  <si>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</si>
  <si>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</si>
  <si>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</si>
  <si>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</si>
  <si>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</si>
  <si>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</si>
  <si>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</si>
  <si>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</si>
  <si>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</si>
  <si>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</si>
  <si>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</si>
  <si>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</si>
  <si>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</si>
  <si>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</si>
  <si>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</si>
  <si>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</si>
  <si>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</si>
  <si>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</si>
  <si>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</si>
  <si>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</si>
  <si>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</si>
  <si>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</si>
  <si>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</si>
  <si>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</si>
  <si>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</si>
  <si>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</si>
  <si>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</si>
  <si>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</si>
  <si>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</si>
  <si>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</si>
  <si>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</si>
  <si>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</si>
  <si>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</si>
  <si>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</si>
  <si>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</si>
  <si>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</si>
  <si>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</si>
  <si>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</si>
  <si>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</si>
  <si>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</si>
  <si>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</si>
  <si>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</si>
  <si>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</si>
  <si>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</si>
  <si>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</si>
  <si>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</si>
  <si>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</si>
  <si>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</si>
  <si>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</si>
  <si>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</si>
  <si>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</si>
  <si>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</si>
  <si>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</si>
  <si>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</si>
  <si>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</si>
  <si>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</si>
  <si>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</si>
  <si>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</si>
  <si>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</si>
  <si>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</si>
  <si>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</si>
  <si>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</si>
  <si>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</si>
  <si>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</si>
  <si>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</si>
  <si>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</si>
  <si>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</si>
  <si>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</si>
  <si>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</si>
  <si>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</si>
  <si>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</si>
  <si>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</si>
  <si>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</si>
  <si>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</si>
  <si>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</si>
  <si>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</si>
  <si>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</si>
  <si>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</si>
  <si>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</si>
  <si>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</si>
  <si>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</si>
  <si>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</si>
  <si>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</si>
  <si>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</si>
  <si>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</si>
  <si>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</si>
  <si>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</si>
  <si>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</si>
  <si>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</si>
  <si>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</si>
  <si>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</si>
  <si>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</si>
  <si>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</si>
  <si>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</si>
  <si>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</si>
  <si>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</si>
  <si>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</si>
  <si>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</si>
  <si>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</si>
  <si>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</si>
  <si>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</si>
  <si>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</si>
  <si>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</si>
  <si>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</si>
  <si>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</si>
  <si>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</si>
  <si>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</si>
  <si>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</si>
  <si>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</si>
  <si>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</si>
  <si>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</si>
  <si>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</si>
  <si>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</si>
  <si>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</si>
  <si>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</si>
  <si>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</si>
  <si>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</si>
  <si>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</si>
  <si>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</si>
  <si>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</si>
  <si>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</si>
  <si>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</si>
  <si>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</si>
  <si>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</si>
  <si>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</si>
  <si>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</si>
  <si>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</si>
  <si>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</si>
  <si>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</si>
  <si>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</si>
  <si>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</si>
  <si>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</si>
  <si>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</si>
  <si>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</si>
  <si>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</si>
  <si>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</si>
  <si>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</si>
  <si>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</si>
  <si>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</si>
  <si>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</si>
  <si>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</si>
  <si>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</si>
  <si>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</si>
  <si>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</si>
  <si>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</si>
  <si>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</si>
  <si>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</si>
  <si>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</si>
  <si>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</si>
  <si>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</si>
  <si>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</si>
  <si>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</si>
  <si>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</si>
  <si>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</si>
  <si>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</si>
  <si>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</si>
  <si>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</si>
  <si>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</si>
  <si>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</si>
  <si>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</si>
  <si>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</si>
  <si>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</si>
  <si>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</si>
  <si>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</si>
  <si>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</si>
  <si>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</si>
  <si>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</si>
  <si>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</si>
  <si>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</si>
  <si>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</si>
  <si>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</si>
  <si>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</si>
  <si>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</si>
  <si>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</si>
  <si>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</si>
  <si>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</si>
  <si>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</si>
  <si>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</si>
  <si>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</si>
  <si>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</si>
  <si>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</si>
  <si>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</si>
  <si>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</si>
  <si>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</si>
  <si>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</si>
  <si>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</si>
  <si>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</si>
  <si>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</si>
  <si>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</si>
  <si>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</si>
  <si>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</si>
  <si>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</si>
  <si>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</si>
  <si>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</si>
  <si>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</si>
  <si>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</si>
  <si>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</si>
  <si>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</si>
  <si>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</si>
  <si>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</si>
  <si>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</si>
  <si>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</si>
  <si>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</si>
  <si>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</si>
  <si>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</si>
  <si>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</si>
  <si>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</si>
  <si>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</si>
  <si>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</si>
  <si>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</si>
  <si>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</si>
  <si>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</si>
  <si>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</si>
  <si>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</si>
  <si>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</si>
  <si>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</si>
  <si>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</si>
  <si>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</si>
  <si>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</si>
  <si>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</si>
  <si>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</si>
  <si>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</si>
  <si>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</si>
  <si>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</si>
  <si>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</si>
  <si>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</si>
  <si>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</si>
  <si>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</si>
  <si>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</si>
  <si>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</si>
  <si>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</si>
  <si>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</si>
  <si>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</si>
  <si>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</si>
  <si>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</si>
  <si>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</si>
  <si>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</si>
  <si>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</si>
  <si>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</si>
  <si>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</si>
  <si>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</si>
  <si>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</si>
  <si>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</si>
  <si>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</si>
  <si>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</si>
  <si>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</si>
  <si>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</si>
  <si>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</si>
  <si>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</si>
  <si>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</si>
  <si>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</si>
  <si>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</si>
  <si>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</si>
  <si>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</si>
  <si>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</si>
  <si>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</si>
  <si>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</si>
  <si>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</si>
  <si>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</si>
  <si>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</si>
  <si>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</si>
  <si>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</si>
  <si>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</si>
  <si>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</si>
  <si>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</si>
  <si>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</si>
  <si>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</si>
  <si>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</si>
  <si>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</si>
  <si>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</si>
  <si>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</si>
  <si>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</si>
  <si>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</si>
  <si>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</si>
  <si>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</si>
  <si>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</si>
  <si>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</si>
  <si>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</si>
  <si>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</si>
  <si>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</si>
  <si>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</si>
  <si>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</si>
  <si>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</si>
  <si>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</si>
  <si>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</si>
  <si>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</si>
  <si>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</si>
  <si>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</si>
  <si>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</si>
  <si>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</si>
  <si>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</si>
  <si>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</si>
  <si>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</si>
  <si>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</si>
  <si>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</si>
  <si>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</si>
  <si>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</si>
  <si>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</si>
  <si>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</si>
  <si>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</si>
  <si>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</si>
  <si>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</si>
  <si>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</si>
  <si>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</si>
  <si>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</si>
  <si>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</si>
  <si>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</si>
  <si>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</si>
  <si>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</si>
  <si>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</si>
  <si>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</si>
  <si>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</si>
  <si>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</si>
  <si>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</si>
  <si>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</si>
  <si>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</si>
  <si>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</si>
  <si>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</si>
  <si>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</si>
  <si>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</si>
  <si>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</si>
  <si>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</si>
  <si>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</si>
  <si>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</si>
  <si>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</si>
  <si>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</si>
  <si>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</si>
  <si>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</si>
  <si>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</si>
  <si>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</si>
  <si>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</si>
  <si>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</si>
  <si>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</si>
  <si>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</si>
  <si>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</si>
  <si>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</si>
  <si>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</si>
  <si>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</si>
  <si>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</si>
  <si>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</si>
  <si>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</si>
  <si>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</si>
  <si>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</si>
  <si>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</si>
  <si>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</si>
  <si>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</si>
  <si>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</si>
  <si>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</si>
  <si>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</si>
  <si>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</si>
  <si>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</si>
  <si>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</si>
  <si>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</si>
  <si>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</si>
  <si>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</si>
  <si>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</si>
  <si>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</si>
  <si>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</si>
  <si>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</si>
  <si>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</si>
  <si>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</si>
  <si>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</si>
  <si>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</si>
  <si>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</si>
  <si>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</si>
  <si>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</si>
  <si>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</si>
  <si>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</si>
  <si>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</si>
  <si>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</si>
  <si>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</si>
  <si>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</si>
  <si>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</si>
  <si>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</si>
  <si>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</si>
  <si>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</si>
  <si>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</si>
  <si>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</si>
  <si>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</si>
  <si>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</si>
  <si>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</si>
  <si>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</si>
  <si>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</si>
  <si>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</si>
  <si>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</si>
  <si>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</si>
  <si>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</si>
  <si>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</si>
  <si>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</si>
  <si>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</si>
  <si>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</si>
  <si>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</si>
  <si>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</si>
  <si>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</si>
  <si>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</si>
  <si>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</si>
  <si>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</si>
  <si>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</si>
  <si>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</si>
  <si>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</si>
  <si>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</si>
  <si>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</si>
  <si>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</si>
  <si>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</si>
  <si>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</si>
  <si>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</si>
  <si>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</si>
  <si>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</si>
  <si>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</si>
  <si>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</si>
  <si>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</si>
  <si>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</si>
  <si>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</si>
  <si>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</si>
  <si>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</si>
  <si>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</si>
  <si>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</si>
  <si>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</si>
  <si>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</si>
  <si>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</si>
  <si>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</si>
  <si>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</si>
  <si>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</si>
  <si>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</si>
  <si>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</si>
  <si>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</si>
  <si>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</si>
  <si>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</si>
  <si>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</si>
  <si>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</si>
  <si>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</si>
  <si>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</si>
  <si>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</si>
  <si>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</si>
  <si>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</si>
  <si>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</si>
  <si>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</si>
  <si>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</si>
  <si>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</si>
  <si>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</si>
  <si>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</si>
  <si>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</si>
  <si>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</si>
  <si>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</si>
  <si>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</si>
  <si>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</si>
  <si>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</si>
  <si>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</si>
  <si>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</si>
  <si>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</si>
  <si>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</si>
  <si>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</si>
  <si>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</si>
  <si>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</si>
  <si>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</si>
  <si>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</si>
  <si>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</si>
  <si>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</si>
  <si>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</si>
  <si>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</si>
  <si>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</si>
  <si>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</si>
  <si>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</si>
  <si>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</si>
  <si>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</si>
  <si>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</si>
  <si>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</si>
  <si>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</si>
  <si>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</si>
  <si>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</si>
  <si>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</si>
  <si>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</si>
  <si>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</si>
  <si>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</si>
  <si>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</si>
  <si>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</si>
  <si>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</si>
  <si>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</si>
  <si>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</si>
  <si>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</si>
  <si>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</si>
  <si>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</si>
  <si>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</si>
  <si>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</si>
  <si>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</si>
  <si>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</si>
  <si>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</si>
  <si>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</si>
  <si>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</si>
  <si>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</si>
  <si>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</si>
  <si>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</si>
  <si>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</si>
  <si>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</si>
  <si>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</si>
  <si>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</si>
  <si>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</si>
  <si>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</si>
  <si>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</si>
  <si>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</si>
  <si>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</si>
  <si>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</si>
  <si>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</si>
  <si>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</si>
  <si>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</si>
  <si>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</si>
  <si>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</si>
  <si>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</si>
  <si>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</si>
  <si>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</si>
  <si>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</si>
  <si>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</si>
  <si>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</si>
  <si>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</si>
  <si>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</si>
  <si>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</si>
  <si>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</si>
  <si>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</si>
  <si>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</si>
  <si>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</si>
  <si>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</si>
  <si>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</si>
  <si>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</si>
  <si>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</si>
  <si>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</si>
  <si>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</si>
  <si>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</si>
  <si>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</si>
  <si>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</si>
  <si>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</si>
  <si>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</si>
  <si>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</si>
  <si>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</si>
  <si>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</si>
  <si>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</si>
  <si>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</si>
  <si>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</si>
  <si>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</si>
  <si>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</si>
  <si>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</si>
  <si>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</si>
  <si>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</si>
  <si>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</si>
  <si>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</si>
  <si>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</si>
  <si>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</si>
  <si>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</si>
  <si>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</si>
  <si>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</si>
  <si>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</si>
  <si>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</si>
  <si>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</si>
  <si>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</si>
  <si>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</si>
  <si>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</si>
  <si>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</si>
  <si>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</si>
  <si>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</si>
  <si>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</si>
  <si>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</si>
  <si>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</si>
  <si>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</si>
  <si>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</si>
  <si>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</si>
  <si>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</si>
  <si>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</si>
  <si>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</si>
  <si>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</si>
  <si>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</si>
  <si>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</si>
  <si>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</si>
  <si>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</si>
  <si>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</si>
  <si>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</si>
  <si>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</si>
  <si>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</si>
  <si>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</si>
  <si>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</si>
  <si>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</si>
  <si>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</si>
  <si>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</si>
  <si>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</si>
  <si>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</si>
  <si>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</si>
  <si>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</si>
  <si>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</si>
  <si>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</si>
  <si>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</si>
  <si>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</si>
  <si>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</si>
  <si>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</si>
  <si>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</si>
  <si>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</si>
  <si>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</si>
  <si>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</si>
  <si>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</si>
  <si>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</si>
  <si>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</si>
  <si>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</si>
  <si>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</si>
  <si>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</si>
  <si>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</si>
  <si>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</si>
  <si>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</si>
  <si>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</si>
  <si>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</si>
  <si>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</si>
  <si>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</si>
  <si>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</si>
  <si>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</si>
  <si>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</si>
  <si>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</si>
  <si>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</si>
  <si>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</si>
  <si>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</si>
  <si>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</si>
  <si>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</si>
  <si>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</si>
  <si>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</si>
  <si>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</si>
  <si>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</si>
  <si>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</si>
  <si>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</si>
  <si>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</si>
  <si>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</si>
  <si>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</si>
  <si>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</si>
  <si>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</si>
  <si>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</si>
  <si>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</si>
  <si>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</si>
  <si>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</si>
  <si>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</si>
  <si>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</si>
  <si>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</si>
  <si>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</si>
  <si>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</si>
  <si>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</si>
  <si>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</si>
  <si>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</si>
  <si>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</si>
  <si>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</si>
  <si>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</si>
  <si>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</si>
  <si>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</si>
  <si>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</si>
  <si>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</si>
  <si>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</si>
  <si>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</si>
  <si>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</si>
  <si>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</si>
  <si>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</si>
  <si>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</si>
  <si>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</si>
  <si>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</si>
  <si>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</si>
  <si>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</si>
  <si>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</si>
  <si>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</si>
  <si>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</si>
  <si>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</si>
  <si>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</si>
  <si>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</si>
  <si>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</si>
  <si>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</si>
  <si>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</si>
  <si>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</si>
  <si>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</si>
  <si>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</si>
  <si>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</si>
  <si>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</si>
  <si>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</si>
  <si>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</si>
  <si>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</si>
  <si>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</si>
  <si>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</si>
  <si>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</si>
  <si>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</si>
  <si>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</si>
  <si>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</si>
  <si>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</si>
  <si>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</si>
  <si>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</si>
  <si>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</si>
  <si>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</si>
  <si>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</si>
  <si>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</si>
  <si>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</si>
  <si>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</si>
  <si>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</si>
  <si>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</si>
  <si>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</si>
  <si>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</si>
  <si>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</si>
  <si>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</si>
  <si>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</si>
  <si>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</si>
  <si>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</si>
  <si>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</si>
  <si>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</si>
  <si>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</si>
  <si>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</si>
  <si>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</si>
  <si>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</si>
  <si>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</si>
  <si>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</si>
  <si>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</si>
  <si>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</si>
  <si>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</si>
  <si>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</si>
  <si>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</si>
  <si>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</si>
  <si>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</si>
  <si>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</si>
  <si>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</si>
  <si>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</si>
  <si>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</si>
  <si>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</si>
  <si>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</si>
  <si>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</si>
  <si>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</si>
  <si>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</si>
  <si>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</si>
  <si>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</si>
  <si>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</si>
  <si>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</si>
  <si>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</si>
  <si>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</si>
  <si>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</si>
  <si>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</si>
  <si>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</si>
  <si>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</si>
  <si>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</si>
  <si>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</si>
  <si>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</si>
  <si>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</si>
  <si>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</si>
  <si>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</si>
  <si>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</si>
  <si>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</si>
  <si>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</si>
  <si>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</si>
  <si>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</si>
  <si>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</si>
  <si>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</si>
  <si>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</si>
  <si>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</si>
  <si>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</si>
  <si>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</si>
  <si>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</si>
  <si>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</si>
  <si>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</si>
  <si>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</si>
  <si>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</si>
  <si>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</si>
  <si>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</si>
  <si>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</si>
  <si>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</si>
  <si>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</si>
  <si>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</si>
  <si>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</si>
  <si>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</si>
  <si>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</si>
  <si>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</si>
  <si>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</si>
  <si>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</si>
  <si>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</si>
  <si>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</si>
  <si>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</si>
  <si>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</si>
  <si>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</si>
  <si>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</si>
  <si>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</si>
  <si>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</si>
  <si>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</si>
  <si>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</si>
  <si>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</si>
  <si>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</si>
  <si>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</si>
  <si>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</si>
  <si>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</si>
  <si>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</si>
  <si>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</si>
  <si>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</si>
  <si>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</si>
  <si>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</si>
  <si>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</si>
  <si>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</si>
  <si>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</si>
  <si>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</si>
  <si>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</si>
  <si>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</si>
  <si>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</si>
  <si>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</si>
  <si>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</si>
  <si>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</si>
  <si>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</si>
  <si>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</si>
  <si>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</si>
  <si>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</si>
  <si>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</si>
  <si>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</si>
  <si>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</si>
  <si>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</si>
  <si>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</si>
  <si>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</si>
  <si>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</si>
  <si>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</si>
  <si>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</si>
  <si>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</si>
  <si>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</si>
  <si>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</si>
  <si>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</si>
  <si>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</si>
  <si>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</si>
  <si>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</si>
  <si>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</si>
  <si>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</si>
  <si>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</si>
  <si>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</si>
  <si>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</si>
  <si>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</si>
  <si>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</si>
  <si>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</si>
  <si>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</si>
  <si>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</si>
  <si>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</si>
  <si>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</si>
  <si>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</si>
  <si>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</si>
  <si>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</si>
  <si>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</si>
  <si>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</si>
  <si>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</si>
  <si>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</si>
  <si>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</si>
  <si>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</si>
  <si>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</si>
  <si>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</si>
  <si>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</si>
  <si>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</si>
  <si>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</si>
  <si>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</si>
  <si>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</si>
  <si>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</si>
  <si>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</si>
  <si>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</si>
  <si>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</si>
  <si>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</si>
  <si>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</si>
  <si>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</si>
  <si>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</si>
  <si>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</si>
  <si>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</si>
  <si>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</si>
  <si>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</si>
  <si>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</si>
  <si>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</si>
  <si>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</si>
  <si>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</si>
  <si>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</si>
  <si>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</si>
  <si>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</si>
  <si>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</si>
  <si>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</si>
  <si>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</si>
  <si>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</si>
  <si>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</si>
  <si>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</si>
  <si>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</si>
  <si>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</si>
  <si>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</si>
  <si>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</si>
  <si>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</si>
  <si>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</si>
  <si>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</si>
  <si>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</si>
  <si>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</si>
  <si>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</si>
  <si>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</si>
  <si>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</si>
  <si>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</si>
  <si>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</si>
  <si>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</si>
  <si>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</si>
  <si>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</si>
  <si>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</si>
  <si>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</si>
  <si>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</si>
  <si>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</si>
  <si>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</si>
  <si>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</si>
  <si>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</si>
  <si>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</si>
  <si>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</si>
  <si>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</si>
  <si>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</si>
  <si>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</si>
  <si>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</si>
  <si>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</si>
  <si>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</si>
  <si>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</si>
  <si>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</si>
  <si>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</si>
  <si>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</si>
  <si>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</si>
  <si>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</si>
  <si>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</si>
  <si>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</si>
  <si>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</si>
  <si>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</si>
  <si>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</si>
  <si>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</si>
  <si>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</si>
  <si>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</si>
  <si>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</si>
  <si>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</si>
  <si>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</si>
  <si>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</si>
  <si>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</si>
  <si>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</si>
  <si>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</si>
  <si>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</si>
  <si>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</si>
  <si>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</si>
  <si>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</si>
  <si>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</si>
  <si>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</si>
  <si>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</si>
  <si>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</si>
  <si>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</si>
  <si>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</si>
  <si>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</si>
  <si>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</si>
  <si>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</si>
  <si>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</si>
  <si>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</si>
  <si>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</si>
  <si>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</si>
  <si>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</si>
  <si>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</si>
  <si>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</si>
  <si>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</si>
  <si>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</si>
  <si>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</si>
  <si>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</si>
  <si>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</si>
  <si>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</si>
  <si>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</si>
  <si>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</si>
  <si>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</si>
  <si>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</si>
  <si>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</si>
  <si>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</si>
  <si>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</si>
  <si>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</si>
  <si>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</si>
  <si>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</si>
  <si>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</si>
  <si>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</si>
  <si>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</si>
  <si>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</si>
  <si>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</si>
  <si>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</si>
  <si>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</si>
  <si>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</si>
  <si>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</si>
  <si>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</si>
  <si>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</si>
  <si>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</si>
  <si>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</si>
  <si>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</si>
  <si>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</si>
  <si>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</si>
  <si>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</si>
  <si>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</si>
  <si>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</si>
  <si>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</si>
  <si>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</si>
  <si>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</si>
  <si>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</si>
  <si>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</si>
  <si>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</si>
  <si>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</si>
  <si>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</si>
  <si>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</si>
  <si>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</si>
  <si>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</si>
  <si>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</si>
  <si>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</si>
  <si>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</si>
  <si>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</si>
  <si>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</si>
  <si>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</si>
  <si>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</si>
  <si>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</si>
  <si>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</si>
  <si>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</si>
  <si>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</si>
  <si>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</si>
  <si>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</si>
  <si>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</si>
  <si>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</si>
  <si>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</si>
  <si>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</si>
  <si>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</si>
  <si>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</si>
  <si>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</si>
  <si>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</si>
  <si>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</si>
  <si>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</si>
  <si>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</si>
  <si>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</si>
  <si>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</si>
  <si>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</si>
  <si>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</si>
  <si>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</si>
  <si>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</si>
  <si>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</si>
  <si>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</si>
  <si>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</si>
  <si>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</si>
  <si>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</si>
  <si>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</si>
  <si>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</si>
  <si>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</si>
  <si>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</si>
  <si>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</si>
  <si>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</si>
  <si>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</si>
  <si>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</si>
  <si>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</si>
  <si>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</si>
  <si>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</si>
  <si>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</si>
  <si>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</si>
  <si>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</si>
  <si>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</si>
  <si>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</si>
  <si>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</si>
  <si>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</si>
  <si>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</si>
  <si>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</si>
  <si>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</si>
  <si>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</si>
  <si>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</si>
  <si>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</si>
  <si>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</si>
  <si>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</si>
  <si>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</si>
  <si>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</si>
  <si>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</si>
  <si>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</si>
  <si>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</si>
  <si>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</si>
  <si>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</si>
  <si>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</si>
  <si>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</si>
  <si>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</si>
  <si>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</si>
  <si>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</si>
  <si>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</si>
  <si>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</si>
  <si>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</si>
  <si>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</si>
  <si>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</si>
  <si>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</si>
  <si>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</si>
  <si>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</si>
  <si>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</si>
  <si>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</si>
  <si>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</si>
  <si>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</si>
  <si>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</si>
  <si>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</si>
  <si>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</si>
  <si>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</si>
  <si>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</si>
  <si>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</si>
  <si>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</si>
  <si>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</si>
  <si>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</si>
  <si>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</si>
  <si>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</si>
  <si>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</si>
  <si>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</si>
  <si>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</si>
  <si>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</si>
  <si>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</si>
  <si>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</si>
  <si>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</si>
  <si>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</si>
  <si>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</si>
  <si>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</si>
  <si>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</si>
  <si>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</si>
  <si>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</si>
  <si>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</si>
  <si>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</si>
  <si>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</si>
  <si>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</si>
  <si>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</si>
  <si>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</si>
  <si>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</si>
  <si>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</si>
  <si>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</si>
  <si>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</si>
  <si>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</si>
  <si>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</si>
  <si>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</si>
  <si>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</si>
  <si>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</si>
  <si>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</si>
  <si>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</si>
  <si>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</si>
  <si>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</si>
  <si>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</si>
  <si>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</si>
  <si>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</si>
  <si>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</si>
  <si>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</si>
  <si>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</si>
  <si>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</si>
  <si>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</si>
  <si>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</si>
  <si>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</si>
  <si>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</si>
  <si>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</si>
  <si>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</si>
  <si>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</si>
  <si>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</si>
  <si>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</si>
  <si>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</si>
  <si>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</si>
  <si>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</si>
  <si>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</si>
  <si>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</si>
  <si>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</si>
  <si>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</si>
  <si>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</si>
  <si>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</si>
  <si>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</si>
  <si>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</si>
  <si>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</si>
  <si>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</si>
  <si>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</si>
  <si>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</si>
  <si>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</si>
  <si>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</si>
  <si>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</si>
  <si>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</si>
  <si>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</si>
  <si>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</si>
  <si>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</si>
  <si>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</si>
  <si>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</si>
  <si>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</si>
  <si>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</si>
  <si>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</si>
  <si>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</si>
  <si>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</si>
  <si>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</si>
  <si>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</si>
  <si>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</si>
  <si>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</si>
  <si>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</si>
  <si>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</si>
  <si>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</si>
  <si>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</si>
  <si>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</si>
  <si>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</si>
  <si>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</si>
  <si>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</si>
  <si>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</si>
  <si>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</si>
  <si>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</si>
  <si>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</si>
  <si>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</si>
  <si>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</si>
  <si>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</si>
  <si>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</si>
  <si>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</si>
  <si>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</si>
  <si>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</si>
  <si>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</si>
  <si>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</si>
  <si>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</si>
  <si>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</si>
  <si>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</si>
  <si>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</si>
  <si>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</si>
  <si>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</si>
  <si>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</si>
  <si>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</si>
  <si>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</si>
  <si>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</si>
  <si>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</si>
  <si>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</si>
  <si>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</si>
  <si>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</si>
  <si>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</si>
  <si>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</si>
  <si>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</si>
  <si>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</si>
  <si>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</si>
  <si>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</si>
  <si>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</si>
  <si>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</si>
  <si>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</si>
  <si>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</si>
  <si>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</si>
  <si>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</si>
  <si>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</si>
  <si>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</si>
  <si>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</si>
  <si>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</si>
  <si>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</si>
  <si>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</si>
  <si>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</si>
  <si>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</si>
  <si>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</si>
  <si>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</si>
  <si>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</si>
  <si>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</si>
  <si>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</si>
  <si>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</si>
  <si>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</si>
  <si>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</si>
  <si>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</si>
  <si>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</si>
  <si>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</si>
  <si>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</si>
  <si>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</si>
  <si>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</si>
  <si>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</si>
  <si>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</si>
  <si>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</si>
  <si>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</si>
  <si>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</si>
  <si>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</si>
  <si>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</si>
  <si>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</si>
  <si>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</si>
  <si>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</si>
  <si>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</si>
  <si>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</si>
  <si>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</si>
  <si>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</si>
  <si>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</si>
  <si>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</si>
  <si>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</si>
  <si>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</si>
  <si>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</si>
  <si>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</si>
  <si>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</si>
  <si>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</si>
  <si>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</si>
  <si>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</si>
  <si>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</si>
  <si>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</si>
  <si>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</si>
  <si>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</si>
  <si>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</si>
  <si>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</si>
  <si>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</si>
  <si>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</si>
  <si>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</si>
  <si>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</si>
  <si>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</si>
  <si>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</si>
  <si>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</si>
  <si>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</si>
  <si>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</si>
  <si>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</si>
  <si>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</si>
  <si>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</si>
  <si>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</si>
  <si>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</si>
  <si>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</si>
  <si>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</si>
  <si>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</si>
  <si>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</si>
  <si>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</si>
  <si>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</si>
  <si>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</si>
  <si>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</si>
  <si>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</si>
  <si>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</si>
  <si>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</si>
  <si>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</si>
  <si>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</si>
  <si>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</si>
  <si>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</si>
  <si>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</si>
  <si>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</si>
  <si>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</si>
  <si>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</si>
  <si>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</si>
  <si>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</si>
  <si>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</si>
  <si>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</si>
  <si>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</si>
  <si>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</si>
  <si>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</si>
  <si>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</si>
  <si>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</si>
  <si>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</si>
  <si>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</si>
  <si>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</si>
  <si>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</si>
  <si>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</si>
  <si>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</si>
  <si>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</si>
  <si>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</si>
  <si>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</si>
  <si>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</si>
  <si>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</si>
  <si>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</si>
  <si>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</si>
  <si>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</si>
  <si>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</si>
  <si>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</si>
  <si>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</si>
  <si>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</si>
  <si>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</si>
  <si>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</si>
  <si>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</si>
  <si>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</si>
  <si>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</si>
  <si>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</si>
  <si>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</si>
  <si>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</si>
  <si>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</si>
  <si>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</si>
  <si>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</si>
  <si>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</si>
  <si>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</si>
  <si>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</si>
  <si>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</si>
  <si>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</si>
  <si>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</si>
  <si>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</si>
  <si>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</si>
  <si>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</si>
  <si>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</si>
  <si>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</si>
  <si>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</si>
  <si>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</si>
  <si>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</si>
  <si>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</si>
  <si>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</si>
  <si>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</si>
  <si>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</si>
  <si>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</si>
  <si>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</si>
  <si>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</si>
  <si>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</si>
  <si>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</si>
  <si>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</si>
  <si>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</si>
  <si>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</si>
  <si>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</si>
  <si>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</si>
  <si>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</si>
  <si>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</si>
  <si>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</si>
  <si>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</si>
  <si>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</si>
  <si>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</si>
  <si>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</si>
  <si>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</si>
  <si>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</si>
  <si>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</si>
  <si>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</si>
  <si>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</si>
  <si>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</si>
  <si>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</si>
  <si>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</si>
  <si>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</si>
  <si>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</si>
  <si>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</si>
  <si>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</si>
  <si>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</si>
  <si>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</si>
  <si>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</si>
  <si>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</si>
  <si>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</si>
  <si>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</si>
  <si>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</si>
  <si>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</si>
  <si>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</si>
  <si>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</si>
  <si>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</si>
  <si>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</si>
  <si>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</si>
  <si>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</si>
  <si>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</si>
  <si>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</si>
  <si>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</si>
  <si>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</si>
  <si>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</si>
  <si>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</si>
  <si>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</si>
  <si>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</si>
  <si>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</si>
  <si>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</si>
  <si>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</si>
  <si>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</si>
  <si>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</si>
  <si>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</si>
  <si>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</si>
  <si>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</si>
  <si>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</si>
  <si>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</si>
  <si>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</si>
  <si>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</si>
  <si>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</si>
  <si>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</si>
  <si>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</si>
  <si>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</si>
  <si>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</si>
  <si>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</si>
  <si>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</si>
  <si>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</si>
  <si>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</si>
  <si>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</si>
  <si>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</si>
  <si>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</si>
  <si>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</si>
  <si>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</si>
  <si>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</si>
  <si>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</si>
  <si>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</si>
  <si>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</si>
  <si>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</si>
  <si>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</si>
  <si>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</si>
  <si>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</si>
  <si>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</si>
  <si>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</si>
  <si>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</si>
  <si>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</si>
  <si>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</si>
  <si>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</si>
  <si>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</si>
  <si>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</si>
  <si>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</si>
  <si>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</si>
  <si>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</si>
  <si>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</si>
  <si>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</si>
  <si>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</si>
  <si>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</si>
  <si>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</si>
  <si>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</si>
  <si>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</si>
  <si>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</si>
  <si>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</si>
  <si>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</si>
  <si>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</si>
  <si>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</si>
  <si>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</si>
  <si>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</si>
  <si>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</si>
  <si>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</si>
  <si>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</si>
  <si>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</si>
  <si>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</si>
  <si>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</si>
  <si>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</si>
  <si>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</si>
  <si>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</si>
  <si>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</si>
  <si>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</si>
  <si>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</si>
  <si>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</si>
  <si>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</si>
  <si>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</si>
  <si>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</si>
  <si>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</si>
  <si>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</si>
  <si>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</si>
  <si>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</si>
  <si>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</si>
  <si>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</si>
  <si>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</si>
  <si>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</si>
  <si>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</si>
  <si>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</si>
  <si>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</si>
  <si>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</si>
  <si>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</si>
  <si>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</si>
  <si>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</si>
  <si>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</si>
  <si>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</si>
  <si>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</si>
  <si>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</si>
  <si>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</si>
  <si>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</si>
  <si>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</si>
  <si>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</si>
  <si>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</si>
  <si>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</si>
  <si>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</si>
  <si>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</si>
  <si>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</si>
  <si>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</si>
  <si>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</si>
  <si>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</si>
  <si>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</si>
  <si>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</si>
  <si>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</si>
  <si>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</si>
  <si>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</si>
  <si>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</si>
  <si>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</si>
  <si>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</si>
  <si>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</si>
  <si>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</si>
  <si>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</si>
  <si>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</si>
  <si>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</si>
  <si>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</si>
  <si>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</si>
  <si>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</si>
  <si>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</si>
  <si>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</si>
  <si>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</si>
  <si>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</si>
  <si>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</si>
  <si>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</si>
  <si>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</si>
  <si>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</si>
  <si>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</si>
  <si>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</si>
  <si>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</si>
  <si>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</si>
  <si>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</si>
  <si>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</si>
  <si>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</si>
  <si>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</si>
  <si>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</si>
  <si>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</si>
  <si>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</si>
  <si>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</si>
  <si>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</si>
  <si>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</si>
  <si>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</si>
  <si>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</si>
  <si>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</si>
  <si>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</si>
  <si>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</si>
  <si>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</si>
  <si>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</si>
  <si>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</si>
  <si>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</si>
  <si>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</si>
  <si>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</si>
  <si>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</si>
  <si>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</si>
  <si>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</si>
  <si>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</si>
  <si>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</si>
  <si>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</si>
  <si>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</si>
  <si>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</si>
  <si>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</si>
  <si>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</si>
  <si>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</si>
  <si>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</si>
  <si>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</si>
  <si>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</si>
  <si>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</si>
  <si>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</si>
  <si>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</si>
  <si>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</si>
  <si>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</si>
  <si>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</si>
  <si>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</si>
  <si>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</si>
  <si>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</si>
  <si>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</si>
  <si>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</si>
  <si>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</si>
  <si>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</si>
  <si>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</si>
  <si>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</si>
  <si>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</si>
  <si>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</si>
  <si>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</si>
  <si>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</si>
  <si>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</si>
  <si>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</si>
  <si>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</si>
  <si>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</si>
  <si>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</si>
  <si>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</si>
  <si>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</si>
  <si>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</si>
  <si>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</si>
  <si>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</si>
  <si>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</si>
  <si>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</si>
  <si>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</si>
  <si>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</si>
  <si>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</si>
  <si>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</si>
  <si>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</si>
  <si>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</si>
  <si>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</si>
  <si>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</si>
  <si>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</si>
  <si>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</si>
  <si>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</si>
  <si>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</si>
  <si>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</si>
  <si>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</si>
  <si>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</si>
  <si>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</si>
  <si>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</si>
  <si>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</si>
  <si>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</si>
  <si>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</si>
  <si>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</si>
  <si>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</si>
  <si>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</si>
  <si>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</si>
  <si>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</si>
  <si>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</si>
  <si>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</si>
  <si>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</si>
  <si>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</si>
  <si>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</si>
  <si>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</si>
  <si>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</si>
  <si>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</si>
  <si>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</si>
  <si>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</si>
  <si>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</si>
  <si>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</si>
  <si>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</si>
  <si>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</si>
  <si>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</si>
  <si>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</si>
  <si>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</si>
  <si>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</si>
  <si>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</si>
  <si>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</si>
  <si>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</si>
  <si>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</si>
  <si>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</si>
  <si>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</si>
  <si>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</si>
  <si>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</si>
  <si>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</si>
  <si>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</si>
  <si>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</si>
  <si>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</si>
  <si>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</si>
  <si>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</si>
  <si>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</si>
  <si>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</si>
  <si>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</si>
  <si>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</si>
  <si>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</si>
  <si>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</si>
  <si>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</si>
  <si>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</si>
  <si>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</si>
  <si>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</si>
  <si>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</si>
  <si>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</si>
  <si>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</si>
  <si>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</si>
  <si>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</si>
  <si>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</si>
  <si>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</si>
  <si>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</si>
  <si>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</si>
  <si>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</si>
  <si>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</si>
  <si>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</si>
  <si>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</si>
  <si>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</si>
  <si>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</si>
  <si>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</si>
  <si>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</si>
  <si>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</si>
  <si>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</si>
  <si>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</si>
  <si>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</si>
  <si>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</si>
  <si>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</si>
  <si>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</si>
  <si>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</si>
  <si>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</si>
  <si>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</si>
  <si>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</si>
  <si>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</si>
  <si>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</si>
  <si>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</si>
  <si>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</si>
  <si>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</si>
  <si>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</si>
  <si>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</si>
  <si>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</si>
  <si>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</si>
  <si>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</si>
  <si>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</si>
  <si>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</si>
  <si>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</si>
  <si>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</si>
  <si>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</si>
  <si>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</si>
  <si>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</si>
  <si>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</si>
  <si>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</si>
  <si>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</si>
  <si>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</si>
  <si>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</si>
  <si>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</si>
  <si>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</si>
  <si>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</si>
  <si>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</si>
  <si>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</si>
  <si>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</si>
  <si>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</si>
  <si>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</si>
  <si>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</si>
  <si>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</si>
  <si>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</si>
  <si>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</si>
  <si>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</si>
  <si>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</si>
  <si>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</si>
  <si>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</si>
  <si>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</si>
  <si>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</si>
  <si>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</si>
  <si>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</si>
  <si>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</si>
  <si>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</si>
  <si>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</si>
  <si>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</si>
  <si>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</si>
  <si>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</si>
  <si>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</si>
  <si>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</si>
  <si>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</si>
  <si>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</si>
  <si>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</si>
  <si>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</si>
  <si>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</si>
  <si>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</si>
  <si>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</si>
  <si>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</si>
  <si>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</si>
  <si>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</si>
  <si>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</si>
  <si>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</si>
  <si>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</si>
  <si>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</si>
  <si>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</si>
  <si>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</si>
  <si>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</si>
  <si>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</si>
  <si>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</si>
  <si>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</si>
  <si>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</si>
  <si>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</si>
  <si>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</si>
  <si>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</si>
  <si>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</si>
  <si>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</si>
  <si>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</si>
  <si>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</si>
  <si>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</si>
  <si>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</si>
  <si>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</si>
  <si>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</si>
  <si>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</si>
  <si>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</si>
  <si>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</si>
  <si>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</si>
  <si>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</si>
  <si>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</si>
  <si>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</si>
  <si>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</si>
  <si>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</si>
  <si>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</si>
  <si>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</si>
  <si>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</si>
  <si>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</si>
  <si>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</si>
  <si>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</si>
  <si>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</si>
  <si>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</si>
  <si>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</si>
  <si>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</si>
  <si>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</si>
  <si>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</si>
  <si>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</si>
  <si>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</si>
  <si>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</si>
  <si>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</si>
  <si>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</si>
  <si>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</si>
  <si>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</si>
  <si>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</si>
  <si>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</si>
  <si>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</si>
  <si>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</si>
  <si>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</si>
  <si>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</si>
  <si>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</si>
  <si>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</si>
  <si>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</si>
  <si>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</si>
  <si>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</si>
  <si>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</si>
  <si>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</si>
  <si>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</si>
  <si>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</si>
  <si>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</si>
  <si>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</si>
  <si>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</si>
  <si>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</si>
  <si>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</si>
  <si>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</si>
  <si>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</si>
  <si>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</si>
  <si>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</si>
  <si>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</si>
  <si>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</si>
  <si>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</si>
  <si>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</si>
  <si>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</si>
  <si>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</si>
  <si>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</si>
  <si>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</si>
  <si>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</si>
  <si>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</si>
  <si>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</si>
  <si>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</si>
  <si>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</si>
  <si>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</si>
  <si>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</si>
  <si>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</si>
  <si>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</si>
  <si>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</si>
  <si>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</si>
  <si>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</si>
  <si>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</si>
  <si>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</si>
  <si>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</si>
  <si>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</si>
  <si>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</si>
  <si>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</si>
  <si>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</si>
  <si>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</si>
  <si>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</si>
  <si>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</si>
  <si>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</si>
  <si>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</si>
  <si>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</si>
  <si>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</si>
  <si>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</si>
  <si>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</si>
  <si>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</si>
  <si>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</si>
  <si>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</si>
  <si>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</si>
  <si>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</si>
  <si>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</si>
  <si>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</si>
  <si>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</si>
  <si>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</si>
  <si>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</si>
  <si>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</si>
  <si>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</si>
  <si>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</si>
  <si>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</si>
  <si>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</si>
  <si>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</si>
  <si>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</si>
  <si>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</si>
  <si>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</si>
  <si>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</si>
  <si>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</si>
  <si>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</si>
  <si>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</si>
  <si>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</si>
  <si>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</si>
  <si>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</si>
  <si>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</si>
  <si>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</si>
  <si>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</si>
  <si>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</si>
  <si>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</si>
  <si>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</si>
  <si>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</si>
  <si>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</si>
  <si>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</si>
  <si>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</si>
  <si>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</si>
  <si>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</si>
  <si>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</si>
  <si>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</si>
  <si>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</si>
  <si>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</si>
  <si>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</si>
  <si>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</si>
  <si>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</si>
  <si>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</si>
  <si>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</si>
  <si>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</si>
  <si>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</si>
  <si>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</si>
  <si>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</si>
  <si>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</si>
  <si>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</si>
  <si>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</si>
  <si>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</si>
  <si>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</si>
  <si>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</si>
  <si>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</si>
  <si>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</si>
  <si>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</si>
  <si>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</si>
  <si>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</si>
  <si>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</si>
  <si>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</si>
  <si>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</si>
  <si>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</si>
  <si>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</si>
  <si>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</si>
  <si>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</si>
  <si>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</si>
  <si>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</si>
  <si>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</si>
  <si>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</si>
  <si>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</si>
  <si>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</si>
  <si>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</si>
  <si>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</si>
  <si>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</si>
  <si>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</si>
  <si>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</si>
  <si>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</si>
  <si>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</si>
  <si>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</si>
  <si>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</si>
  <si>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</si>
  <si>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</si>
  <si>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</si>
  <si>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</si>
  <si>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</si>
  <si>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</si>
  <si>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</si>
  <si>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</si>
  <si>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</si>
  <si>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</si>
  <si>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</si>
  <si>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</si>
  <si>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</si>
  <si>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</si>
  <si>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</si>
  <si>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</si>
  <si>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</si>
  <si>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</si>
  <si>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</si>
  <si>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</si>
  <si>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</si>
  <si>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</si>
  <si>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</si>
  <si>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</si>
  <si>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</si>
  <si>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</si>
  <si>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</si>
  <si>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</si>
  <si>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</si>
  <si>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</si>
  <si>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</si>
  <si>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</si>
  <si>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</si>
  <si>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</si>
  <si>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</si>
  <si>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</si>
  <si>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</si>
  <si>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</si>
  <si>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</si>
  <si>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</si>
  <si>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</si>
  <si>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</si>
  <si>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</si>
  <si>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</si>
  <si>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</si>
  <si>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</si>
  <si>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</si>
  <si>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</si>
  <si>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</si>
  <si>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</si>
  <si>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</si>
  <si>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</si>
  <si>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</si>
  <si>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</si>
  <si>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</si>
  <si>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</si>
  <si>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</si>
  <si>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</si>
  <si>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</si>
  <si>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</si>
  <si>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</si>
  <si>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</si>
  <si>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</si>
  <si>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</si>
  <si>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</si>
  <si>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</si>
  <si>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</si>
  <si>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</si>
  <si>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</si>
  <si>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</si>
  <si>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</si>
  <si>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</si>
  <si>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</si>
  <si>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</si>
  <si>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</si>
  <si>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</si>
  <si>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</si>
  <si>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</si>
  <si>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</si>
  <si>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</si>
  <si>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</si>
  <si>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</si>
  <si>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</si>
  <si>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</si>
  <si>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</si>
  <si>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</si>
  <si>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</si>
  <si>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</si>
  <si>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</si>
  <si>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</si>
  <si>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</si>
  <si>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</si>
  <si>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</si>
  <si>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</si>
  <si>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</si>
  <si>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</si>
  <si>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</si>
  <si>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</si>
  <si>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</si>
  <si>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</si>
  <si>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</si>
  <si>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</si>
  <si>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</si>
  <si>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</si>
  <si>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</si>
  <si>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</si>
  <si>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</si>
  <si>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</si>
  <si>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</si>
  <si>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</si>
  <si>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</si>
  <si>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</si>
  <si>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</si>
  <si>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</si>
  <si>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</si>
  <si>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</si>
  <si>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</si>
  <si>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</si>
  <si>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</si>
  <si>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</si>
  <si>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</si>
  <si>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</si>
  <si>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</si>
  <si>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</si>
  <si>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</si>
  <si>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</si>
  <si>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</si>
  <si>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</si>
  <si>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</si>
  <si>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</si>
  <si>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</si>
  <si>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</si>
  <si>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</si>
  <si>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</si>
  <si>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</si>
  <si>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</si>
  <si>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</si>
  <si>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</si>
  <si>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</si>
  <si>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</si>
  <si>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</si>
  <si>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</si>
  <si>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</si>
  <si>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</si>
  <si>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</si>
  <si>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</si>
  <si>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</si>
  <si>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</si>
  <si>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</si>
  <si>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</si>
  <si>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</si>
  <si>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</si>
  <si>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</si>
  <si>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</si>
  <si>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</si>
  <si>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</si>
  <si>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</si>
  <si>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</si>
  <si>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</si>
  <si>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</si>
  <si>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</si>
  <si>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</si>
  <si>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</si>
  <si>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</si>
  <si>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</si>
  <si>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</si>
  <si>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</si>
  <si>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</si>
  <si>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</si>
  <si>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</si>
  <si>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</si>
  <si>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</si>
  <si>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</si>
  <si>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</si>
  <si>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</si>
  <si>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</si>
  <si>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</si>
  <si>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</si>
  <si>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</si>
  <si>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</si>
  <si>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</si>
  <si>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</si>
  <si>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</si>
  <si>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</si>
  <si>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</si>
  <si>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</si>
  <si>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</si>
  <si>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</si>
  <si>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</si>
  <si>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</si>
  <si>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</si>
  <si>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</si>
  <si>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</si>
  <si>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</si>
  <si>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</si>
  <si>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</si>
  <si>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</si>
  <si>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</si>
  <si>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</si>
  <si>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</si>
  <si>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</si>
  <si>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</si>
  <si>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</si>
  <si>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</si>
  <si>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</si>
  <si>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</si>
  <si>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</si>
  <si>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</si>
  <si>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</si>
  <si>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</si>
  <si>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</si>
  <si>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</si>
  <si>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</si>
  <si>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</si>
  <si>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</si>
  <si>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</si>
  <si>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</si>
  <si>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</si>
  <si>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</si>
  <si>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</si>
  <si>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</si>
  <si>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</si>
  <si>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</si>
  <si>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</si>
  <si>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</si>
  <si>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</si>
  <si>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</si>
  <si>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</si>
  <si>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</si>
  <si>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</si>
  <si>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</si>
  <si>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</si>
  <si>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</si>
  <si>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</si>
  <si>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</si>
  <si>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</si>
  <si>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</si>
  <si>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</si>
  <si>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</si>
  <si>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</si>
  <si>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</si>
  <si>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</si>
  <si>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</si>
  <si>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</si>
  <si>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</si>
  <si>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</si>
  <si>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</si>
  <si>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</si>
  <si>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</si>
  <si>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</si>
  <si>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</si>
  <si>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</si>
  <si>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</si>
  <si>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</si>
  <si>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</si>
  <si>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</si>
  <si>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</si>
  <si>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</si>
  <si>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</si>
  <si>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</si>
  <si>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</si>
  <si>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</si>
  <si>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</si>
  <si>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</si>
  <si>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</si>
  <si>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</si>
  <si>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</si>
  <si>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</si>
  <si>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</si>
  <si>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</si>
  <si>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</si>
  <si>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</si>
  <si>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</si>
  <si>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</si>
  <si>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</si>
  <si>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</si>
  <si>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</si>
  <si>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</si>
  <si>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</si>
  <si>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</si>
  <si>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</si>
  <si>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</si>
  <si>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</si>
  <si>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</si>
  <si>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</si>
  <si>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</si>
  <si>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</si>
  <si>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</si>
  <si>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</si>
  <si>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</si>
  <si>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</si>
  <si>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</si>
  <si>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</si>
  <si>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</si>
  <si>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</si>
  <si>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</si>
  <si>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</si>
  <si>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</si>
  <si>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</si>
  <si>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</si>
  <si>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</si>
  <si>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</si>
  <si>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</si>
  <si>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</si>
  <si>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</si>
  <si>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</si>
  <si>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</si>
  <si>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</si>
  <si>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</si>
  <si>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</si>
  <si>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</si>
  <si>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</si>
  <si>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</si>
  <si>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</si>
  <si>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</si>
  <si>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</si>
  <si>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</si>
  <si>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</si>
  <si>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</si>
  <si>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</si>
  <si>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</si>
  <si>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</si>
  <si>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</si>
  <si>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</si>
  <si>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</si>
  <si>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</si>
  <si>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</si>
  <si>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</si>
  <si>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</si>
  <si>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</si>
  <si>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</si>
  <si>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</si>
  <si>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</si>
  <si>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</si>
  <si>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</si>
  <si>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</si>
  <si>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</si>
  <si>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</si>
  <si>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</si>
  <si>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</si>
  <si>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</si>
  <si>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</si>
  <si>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</si>
  <si>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</si>
  <si>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</si>
  <si>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</si>
  <si>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</si>
  <si>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</si>
  <si>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</si>
  <si>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</si>
  <si>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</si>
  <si>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</si>
  <si>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</si>
  <si>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</si>
  <si>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</si>
  <si>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</si>
  <si>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</si>
  <si>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</si>
  <si>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</si>
  <si>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</si>
  <si>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</si>
  <si>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</si>
  <si>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</si>
  <si>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</si>
  <si>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</si>
  <si>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</si>
  <si>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</si>
  <si>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</si>
  <si>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</si>
  <si>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</si>
  <si>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</si>
  <si>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</si>
  <si>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</si>
  <si>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</si>
  <si>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</si>
  <si>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</si>
  <si>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</si>
  <si>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</si>
  <si>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</si>
  <si>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</si>
  <si>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</si>
  <si>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</si>
  <si>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</si>
  <si>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</si>
  <si>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</si>
  <si>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</si>
  <si>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</si>
  <si>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</si>
  <si>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</si>
  <si>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</si>
  <si>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</si>
  <si>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</si>
  <si>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</si>
  <si>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</si>
  <si>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</si>
  <si>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</si>
  <si>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</si>
  <si>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</si>
  <si>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</si>
  <si>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</si>
  <si>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</si>
  <si>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</si>
  <si>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</si>
  <si>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</si>
  <si>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</si>
  <si>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</si>
  <si>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</si>
  <si>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</si>
  <si>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</si>
  <si>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</si>
  <si>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</si>
  <si>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</si>
  <si>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</si>
  <si>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</si>
  <si>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</si>
  <si>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</si>
  <si>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</si>
  <si>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</si>
  <si>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</si>
  <si>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</si>
  <si>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</si>
  <si>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</si>
  <si>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</si>
  <si>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</si>
  <si>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</si>
  <si>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</si>
  <si>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</si>
  <si>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</si>
  <si>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</si>
  <si>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</si>
  <si>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</si>
  <si>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</si>
  <si>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</si>
  <si>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</si>
  <si>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</si>
  <si>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</si>
  <si>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</si>
  <si>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</si>
  <si>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</si>
  <si>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</si>
  <si>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</si>
  <si>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</si>
  <si>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</si>
  <si>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</si>
  <si>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</si>
  <si>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</si>
  <si>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</si>
  <si>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</si>
  <si>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</si>
  <si>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</si>
  <si>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</si>
  <si>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</si>
  <si>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</si>
  <si>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</si>
  <si>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</si>
  <si>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</si>
  <si>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</si>
  <si>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</si>
  <si>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</si>
  <si>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</si>
  <si>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</si>
  <si>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</si>
  <si>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</si>
  <si>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</si>
  <si>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</si>
  <si>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</si>
  <si>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</si>
  <si>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</si>
  <si>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</si>
  <si>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</si>
  <si>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</si>
  <si>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</si>
  <si>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</si>
  <si>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</si>
  <si>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</si>
  <si>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</si>
  <si>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</si>
  <si>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</si>
  <si>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</si>
  <si>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</si>
  <si>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</si>
  <si>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</si>
  <si>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</si>
  <si>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</si>
  <si>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</si>
  <si>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</si>
  <si>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</si>
  <si>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</si>
  <si>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</si>
  <si>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</si>
  <si>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</si>
  <si>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</si>
  <si>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</si>
  <si>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</si>
  <si>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</si>
  <si>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</si>
  <si>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</si>
  <si>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</si>
  <si>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</si>
  <si>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</si>
  <si>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</si>
  <si>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</si>
  <si>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</si>
  <si>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</si>
  <si>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</si>
  <si>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</si>
  <si>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</si>
  <si>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</si>
  <si>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</si>
  <si>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</si>
  <si>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</si>
  <si>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</si>
  <si>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</si>
  <si>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</si>
  <si>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</si>
  <si>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</si>
  <si>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</si>
  <si>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</si>
  <si>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</si>
  <si>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</si>
  <si>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</si>
  <si>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</si>
  <si>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</si>
  <si>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</si>
  <si>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</si>
  <si>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</si>
  <si>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</si>
  <si>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</si>
  <si>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</si>
  <si>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</si>
  <si>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</si>
  <si>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</si>
  <si>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</si>
  <si>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</si>
  <si>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</si>
  <si>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</si>
  <si>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</si>
  <si>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</si>
  <si>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</si>
  <si>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</si>
  <si>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</si>
  <si>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</si>
  <si>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</si>
  <si>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</si>
  <si>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</si>
  <si>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</si>
  <si>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</si>
  <si>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</si>
  <si>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</si>
  <si>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</si>
  <si>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</si>
  <si>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</si>
  <si>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</si>
  <si>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</si>
  <si>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</si>
  <si>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</si>
  <si>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</si>
  <si>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</si>
  <si>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</si>
  <si>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</si>
  <si>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</si>
  <si>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</si>
  <si>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</si>
  <si>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</si>
  <si>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</si>
  <si>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</si>
  <si>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</si>
  <si>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</si>
  <si>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</si>
  <si>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</si>
  <si>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</si>
  <si>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</si>
  <si>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</si>
  <si>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</si>
  <si>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</si>
  <si>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</si>
  <si>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</si>
  <si>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</si>
  <si>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</si>
  <si>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</si>
  <si>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</si>
  <si>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</si>
  <si>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</si>
  <si>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</si>
  <si>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</si>
  <si>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</si>
  <si>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</si>
  <si>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</si>
  <si>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</si>
  <si>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</si>
  <si>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</si>
  <si>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</si>
  <si>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</si>
  <si>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</si>
  <si>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</si>
  <si>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</si>
  <si>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</si>
  <si>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</si>
  <si>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</si>
  <si>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</si>
  <si>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</si>
  <si>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</si>
  <si>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</si>
  <si>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</si>
  <si>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</si>
  <si>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</si>
  <si>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</si>
  <si>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</si>
  <si>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</si>
  <si>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</si>
  <si>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</si>
  <si>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</si>
  <si>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</si>
  <si>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</si>
  <si>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</si>
  <si>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</si>
  <si>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</si>
  <si>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</si>
  <si>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</si>
  <si>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</si>
  <si>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</si>
  <si>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</si>
  <si>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</si>
  <si>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</si>
  <si>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</si>
  <si>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</si>
  <si>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</si>
  <si>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</si>
  <si>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</si>
  <si>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</si>
  <si>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</si>
  <si>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</si>
  <si>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</si>
  <si>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</si>
  <si>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</si>
  <si>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</si>
  <si>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</si>
  <si>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</si>
  <si>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</si>
  <si>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</si>
  <si>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</si>
  <si>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</si>
  <si>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</si>
  <si>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</si>
  <si>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</si>
  <si>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</si>
  <si>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</si>
  <si>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</si>
  <si>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</si>
  <si>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</si>
  <si>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</si>
  <si>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</si>
  <si>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</si>
  <si>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</si>
  <si>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</si>
  <si>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</si>
  <si>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</si>
  <si>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</si>
  <si>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</si>
  <si>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</si>
  <si>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</si>
  <si>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</si>
  <si>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</si>
  <si>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</si>
  <si>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</si>
  <si>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</si>
  <si>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</si>
  <si>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</si>
  <si>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</si>
  <si>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</si>
  <si>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</si>
  <si>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</si>
  <si>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</si>
  <si>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</si>
  <si>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</si>
  <si>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</si>
  <si>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</si>
  <si>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</si>
  <si>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</si>
  <si>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</si>
  <si>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</si>
  <si>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</si>
  <si>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</si>
  <si>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</si>
  <si>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</si>
  <si>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</si>
  <si>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</si>
  <si>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</si>
  <si>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</si>
  <si>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</si>
  <si>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</si>
  <si>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</si>
  <si>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</si>
  <si>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</si>
  <si>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</si>
  <si>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</si>
  <si>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</si>
  <si>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</si>
  <si>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</si>
  <si>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</si>
  <si>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</si>
  <si>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</si>
  <si>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</si>
  <si>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</si>
  <si>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</si>
  <si>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</si>
  <si>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</si>
  <si>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</si>
  <si>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</si>
  <si>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</si>
  <si>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</si>
  <si>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</si>
  <si>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</si>
  <si>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</si>
  <si>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</si>
  <si>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</si>
  <si>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</si>
  <si>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</si>
  <si>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</si>
  <si>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</si>
  <si>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</si>
  <si>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</si>
  <si>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</si>
  <si>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</si>
  <si>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</si>
  <si>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</si>
  <si>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</si>
  <si>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</si>
  <si>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</si>
  <si>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</si>
  <si>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</si>
  <si>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</si>
  <si>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</si>
  <si>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</si>
  <si>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</si>
  <si>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</si>
  <si>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</si>
  <si>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</si>
  <si>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</si>
  <si>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</si>
  <si>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</si>
  <si>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</si>
  <si>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</si>
  <si>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</si>
  <si>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</si>
  <si>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</si>
  <si>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</si>
  <si>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</si>
  <si>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</si>
  <si>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</si>
  <si>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</si>
  <si>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</si>
  <si>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</si>
  <si>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</si>
  <si>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</si>
  <si>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</si>
  <si>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</si>
  <si>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</si>
  <si>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</si>
  <si>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</si>
  <si>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</si>
  <si>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</si>
  <si>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</si>
  <si>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</si>
  <si>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</si>
  <si>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</si>
  <si>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</si>
  <si>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</si>
  <si>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</si>
  <si>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</si>
  <si>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</si>
  <si>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</si>
  <si>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</si>
  <si>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</si>
  <si>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</si>
  <si>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</si>
  <si>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</si>
  <si>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</si>
  <si>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</si>
  <si>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</si>
  <si>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</si>
  <si>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</si>
  <si>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</si>
  <si>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</si>
  <si>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</si>
  <si>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</si>
  <si>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</si>
  <si>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</si>
  <si>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</si>
  <si>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</si>
  <si>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</si>
  <si>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</si>
  <si>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</si>
  <si>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</si>
  <si>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</si>
  <si>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</si>
  <si>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</si>
  <si>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</si>
  <si>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</si>
  <si>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</si>
  <si>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</si>
  <si>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</si>
  <si>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</si>
  <si>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</si>
  <si>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</si>
  <si>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</si>
  <si>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</si>
  <si>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</si>
  <si>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</si>
  <si>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</si>
  <si>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</si>
  <si>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</si>
  <si>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</si>
  <si>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</si>
  <si>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</si>
  <si>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</si>
  <si>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</si>
  <si>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</si>
  <si>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</si>
  <si>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</si>
  <si>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</si>
  <si>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</si>
  <si>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</si>
  <si>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</si>
  <si>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</si>
  <si>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</si>
  <si>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</si>
  <si>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</si>
  <si>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</si>
  <si>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</si>
  <si>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</si>
  <si>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</si>
  <si>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</si>
  <si>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</si>
  <si>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</si>
  <si>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</si>
  <si>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</si>
  <si>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</si>
  <si>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</si>
  <si>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</si>
  <si>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</si>
  <si>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</si>
  <si>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</si>
  <si>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</si>
  <si>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</si>
  <si>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</si>
  <si>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</si>
  <si>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</si>
  <si>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</si>
  <si>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</si>
  <si>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</si>
  <si>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</si>
  <si>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</si>
  <si>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</si>
  <si>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</si>
  <si>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</si>
  <si>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</si>
  <si>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</si>
  <si>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</si>
  <si>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</si>
  <si>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</si>
  <si>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</si>
  <si>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</si>
  <si>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</si>
  <si>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</si>
  <si>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</si>
  <si>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</si>
  <si>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</si>
  <si>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</si>
  <si>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</si>
  <si>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</si>
  <si>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</si>
  <si>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</si>
  <si>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</si>
  <si>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</si>
  <si>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</si>
  <si>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</si>
  <si>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</si>
  <si>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</si>
  <si>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</si>
  <si>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</si>
  <si>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</si>
  <si>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</si>
  <si>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</si>
  <si>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</si>
  <si>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</si>
  <si>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</si>
  <si>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</si>
  <si>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</si>
  <si>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</si>
  <si>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</si>
  <si>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</si>
  <si>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</si>
  <si>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</si>
  <si>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</si>
  <si>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</si>
  <si>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</si>
  <si>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</si>
  <si>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</si>
  <si>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</si>
  <si>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</si>
  <si>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</si>
  <si>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</si>
  <si>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</si>
  <si>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</si>
  <si>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</si>
  <si>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</si>
  <si>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</si>
  <si>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</si>
  <si>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</si>
  <si>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</si>
  <si>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</si>
  <si>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</si>
  <si>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</si>
  <si>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</si>
  <si>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</si>
  <si>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</si>
  <si>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</si>
  <si>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</si>
  <si>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</si>
  <si>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</si>
  <si>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</si>
  <si>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</si>
  <si>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</si>
  <si>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</si>
  <si>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</si>
  <si>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</si>
  <si>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</si>
  <si>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</si>
  <si>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</si>
  <si>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</si>
  <si>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</si>
  <si>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</si>
  <si>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</si>
  <si>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</si>
  <si>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</si>
  <si>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</si>
  <si>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</si>
  <si>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</si>
  <si>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</si>
  <si>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</si>
  <si>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</si>
  <si>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</si>
  <si>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</si>
  <si>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</si>
  <si>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</si>
  <si>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</si>
  <si>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</si>
  <si>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</si>
  <si>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</si>
  <si>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</si>
  <si>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</si>
  <si>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</si>
  <si>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</si>
  <si>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</si>
  <si>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</si>
  <si>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</si>
  <si>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</si>
  <si>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</si>
  <si>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</si>
  <si>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</si>
  <si>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</si>
  <si>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</si>
  <si>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</si>
  <si>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</si>
  <si>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</si>
  <si>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</si>
  <si>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</si>
  <si>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</si>
  <si>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</si>
  <si>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</si>
  <si>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</si>
  <si>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</si>
  <si>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</si>
  <si>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</si>
  <si>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</si>
  <si>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</si>
  <si>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</si>
  <si>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</si>
  <si>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</si>
  <si>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</si>
  <si>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</si>
  <si>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</si>
  <si>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</si>
  <si>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</si>
  <si>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</si>
  <si>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</si>
  <si>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</si>
  <si>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</si>
  <si>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</si>
  <si>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</si>
  <si>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</si>
  <si>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</si>
  <si>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</si>
  <si>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</si>
  <si>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</si>
  <si>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</si>
  <si>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</si>
  <si>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</si>
  <si>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</si>
  <si>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</si>
  <si>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</si>
  <si>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</si>
  <si>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</si>
  <si>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</si>
  <si>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</si>
  <si>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</si>
  <si>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</si>
  <si>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</si>
  <si>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</si>
  <si>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</si>
  <si>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</si>
  <si>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</si>
  <si>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</si>
  <si>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</si>
  <si>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</si>
  <si>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</si>
  <si>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</si>
  <si>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</si>
  <si>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</si>
  <si>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</si>
  <si>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</si>
  <si>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</si>
  <si>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</si>
  <si>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</si>
  <si>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</si>
  <si>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</si>
  <si>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</si>
  <si>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</si>
  <si>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</si>
  <si>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</si>
  <si>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</si>
  <si>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</si>
  <si>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</si>
  <si>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</si>
  <si>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</si>
  <si>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</si>
  <si>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</si>
  <si>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</si>
  <si>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</si>
  <si>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</si>
  <si>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</si>
  <si>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</si>
  <si>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</si>
  <si>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</si>
  <si>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</si>
  <si>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</si>
  <si>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</si>
  <si>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</si>
  <si>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</si>
  <si>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</si>
  <si>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</si>
  <si>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</si>
  <si>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</si>
  <si>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</si>
  <si>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</si>
  <si>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</si>
  <si>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</si>
  <si>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</si>
  <si>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</si>
  <si>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</si>
  <si>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</si>
  <si>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</si>
  <si>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</si>
  <si>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</si>
  <si>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</si>
  <si>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</si>
  <si>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</si>
  <si>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</si>
  <si>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</si>
  <si>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</si>
  <si>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</si>
  <si>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</si>
  <si>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</si>
  <si>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</si>
  <si>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</si>
  <si>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</si>
  <si>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</si>
  <si>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</si>
  <si>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</si>
  <si>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</si>
  <si>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</si>
  <si>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</si>
  <si>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</si>
  <si>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</si>
  <si>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</si>
  <si>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</si>
  <si>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</si>
  <si>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</si>
  <si>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</si>
  <si>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</si>
  <si>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</si>
  <si>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</si>
  <si>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</si>
  <si>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</si>
  <si>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</si>
  <si>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</si>
  <si>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</si>
  <si>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</si>
  <si>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</si>
  <si>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</si>
  <si>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</si>
  <si>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</si>
  <si>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</si>
  <si>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</si>
  <si>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</si>
  <si>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</si>
  <si>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</si>
  <si>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</si>
  <si>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</si>
  <si>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</si>
  <si>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</si>
  <si>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</si>
  <si>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</si>
  <si>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</si>
  <si>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</si>
  <si>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</si>
  <si>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</si>
  <si>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</si>
  <si>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</si>
  <si>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</si>
  <si>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</si>
  <si>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</si>
  <si>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</si>
  <si>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</si>
  <si>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</si>
  <si>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</si>
  <si>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</si>
  <si>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</si>
  <si>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</si>
  <si>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</si>
  <si>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</si>
  <si>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</si>
  <si>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</si>
  <si>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</si>
  <si>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</si>
  <si>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</si>
  <si>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</si>
  <si>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</si>
  <si>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</si>
  <si>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</si>
  <si>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</si>
  <si>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</si>
  <si>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</si>
  <si>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</si>
  <si>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</si>
  <si>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</si>
  <si>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</si>
  <si>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</si>
  <si>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</si>
  <si>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</si>
  <si>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</si>
  <si>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</si>
  <si>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</si>
  <si>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</si>
  <si>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</si>
  <si>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</si>
  <si>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</si>
  <si>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</si>
  <si>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</si>
  <si>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</si>
  <si>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</si>
  <si>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</si>
  <si>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</si>
  <si>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</si>
  <si>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</si>
  <si>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</si>
  <si>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</si>
  <si>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</si>
  <si>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</si>
  <si>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</si>
  <si>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</si>
  <si>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</si>
  <si>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</si>
  <si>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</si>
  <si>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</si>
  <si>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</si>
  <si>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</si>
  <si>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</si>
  <si>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</si>
  <si>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</si>
  <si>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</si>
  <si>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</si>
  <si>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</si>
  <si>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</si>
  <si>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</si>
  <si>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</si>
  <si>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</si>
  <si>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</si>
  <si>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</si>
  <si>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</si>
  <si>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</si>
  <si>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</si>
  <si>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</si>
  <si>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</si>
  <si>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</si>
  <si>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</si>
  <si>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</si>
  <si>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</si>
  <si>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</si>
  <si>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</si>
  <si>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</si>
  <si>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</si>
  <si>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</si>
  <si>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</si>
  <si>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</si>
  <si>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</si>
  <si>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</si>
  <si>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</si>
  <si>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</si>
  <si>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</si>
  <si>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</si>
  <si>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</si>
  <si>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</si>
  <si>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</si>
  <si>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</si>
  <si>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</si>
  <si>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</si>
  <si>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</si>
  <si>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</si>
  <si>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</si>
  <si>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</si>
  <si>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</si>
  <si>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</si>
  <si>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</si>
  <si>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</si>
  <si>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</si>
  <si>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</si>
  <si>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</si>
  <si>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</si>
  <si>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</si>
  <si>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</si>
  <si>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</si>
  <si>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</si>
  <si>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</si>
  <si>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</si>
  <si>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</si>
  <si>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</si>
  <si>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</si>
  <si>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</si>
  <si>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</si>
  <si>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</si>
  <si>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</si>
  <si>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</si>
  <si>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</si>
  <si>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</si>
  <si>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</si>
  <si>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</si>
  <si>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</si>
  <si>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</si>
  <si>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</si>
  <si>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</si>
  <si>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</si>
  <si>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</si>
  <si>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</si>
  <si>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</si>
  <si>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</si>
  <si>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</si>
  <si>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</si>
  <si>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</si>
  <si>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</si>
  <si>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</si>
  <si>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</si>
  <si>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</si>
  <si>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</si>
  <si>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</si>
  <si>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</si>
  <si>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</si>
  <si>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</si>
  <si>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</si>
  <si>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</si>
  <si>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</si>
  <si>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</si>
  <si>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</si>
  <si>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</si>
  <si>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</si>
  <si>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</si>
  <si>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</si>
  <si>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</si>
  <si>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</si>
  <si>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</si>
  <si>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</si>
  <si>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</si>
  <si>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</si>
  <si>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</si>
  <si>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</si>
  <si>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</si>
  <si>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</si>
  <si>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</si>
  <si>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</si>
  <si>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</si>
  <si>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</si>
  <si>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</si>
  <si>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</si>
  <si>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</si>
  <si>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</si>
  <si>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</si>
  <si>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</si>
  <si>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</si>
  <si>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</si>
  <si>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</si>
  <si>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</si>
  <si>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</si>
  <si>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</si>
  <si>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</si>
  <si>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</si>
  <si>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</si>
  <si>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</si>
  <si>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</si>
  <si>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</si>
  <si>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</si>
  <si>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</si>
  <si>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</si>
  <si>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</si>
  <si>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</si>
  <si>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</si>
  <si>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</si>
  <si>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</si>
  <si>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</si>
  <si>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</si>
  <si>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</si>
  <si>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</si>
  <si>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</si>
  <si>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</si>
  <si>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</si>
  <si>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</si>
  <si>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</si>
  <si>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</si>
  <si>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</si>
  <si>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</si>
  <si>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</si>
  <si>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</si>
  <si>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</si>
  <si>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</si>
  <si>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</si>
  <si>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</si>
  <si>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</si>
  <si>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</si>
  <si>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</si>
  <si>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</si>
  <si>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</si>
  <si>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</si>
  <si>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</si>
  <si>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</si>
  <si>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</si>
  <si>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</si>
  <si>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</si>
  <si>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</si>
  <si>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</si>
  <si>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</si>
  <si>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</si>
  <si>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</si>
  <si>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</si>
  <si>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</si>
  <si>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</si>
  <si>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</si>
  <si>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</si>
  <si>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</si>
  <si>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</si>
  <si>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</si>
  <si>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</si>
  <si>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</si>
  <si>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</si>
  <si>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</si>
  <si>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</si>
  <si>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</si>
  <si>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</si>
  <si>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</si>
  <si>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</si>
  <si>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</si>
  <si>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</si>
  <si>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</si>
  <si>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</si>
  <si>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</si>
  <si>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</si>
  <si>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</si>
  <si>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</si>
  <si>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</si>
  <si>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</si>
  <si>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</si>
  <si>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</si>
  <si>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</si>
  <si>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</si>
  <si>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</si>
  <si>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</si>
  <si>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</si>
  <si>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</si>
  <si>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</si>
  <si>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</si>
  <si>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</si>
  <si>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</si>
  <si>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</si>
  <si>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</si>
  <si>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</si>
  <si>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</si>
  <si>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</si>
  <si>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</si>
  <si>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</si>
  <si>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</si>
  <si>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</si>
  <si>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</si>
  <si>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</si>
  <si>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</si>
  <si>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</si>
  <si>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</si>
  <si>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</si>
  <si>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</si>
  <si>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</si>
  <si>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</si>
  <si>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</si>
  <si>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</si>
  <si>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</si>
  <si>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</si>
  <si>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</si>
  <si>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</si>
  <si>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</si>
  <si>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</si>
  <si>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</si>
  <si>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</si>
  <si>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</si>
  <si>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</si>
  <si>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</si>
  <si>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</si>
  <si>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</si>
  <si>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</si>
  <si>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</si>
  <si>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</si>
  <si>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</si>
  <si>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</si>
  <si>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</si>
  <si>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</si>
  <si>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</si>
  <si>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</si>
  <si>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</si>
  <si>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</si>
  <si>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</si>
  <si>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</si>
  <si>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</si>
  <si>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</si>
  <si>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</si>
  <si>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</si>
  <si>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</si>
  <si>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</si>
  <si>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</si>
  <si>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</si>
  <si>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</si>
  <si>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</si>
  <si>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</si>
  <si>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</si>
  <si>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</si>
  <si>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</si>
  <si>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</si>
  <si>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</si>
  <si>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</si>
  <si>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</si>
  <si>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</si>
  <si>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</si>
  <si>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</si>
  <si>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</si>
  <si>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</si>
  <si>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</si>
  <si>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</si>
  <si>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</si>
  <si>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</si>
  <si>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</si>
  <si>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</si>
  <si>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</si>
  <si>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</si>
  <si>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</si>
  <si>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</si>
  <si>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</si>
  <si>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</si>
  <si>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</si>
  <si>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</si>
  <si>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</si>
  <si>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</si>
  <si>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</si>
  <si>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</si>
  <si>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</si>
  <si>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</si>
  <si>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</si>
  <si>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</si>
  <si>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</si>
  <si>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</si>
  <si>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</si>
  <si>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</si>
  <si>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</si>
  <si>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</si>
  <si>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</si>
  <si>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</si>
  <si>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</si>
  <si>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</si>
  <si>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</si>
  <si>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</si>
  <si>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</si>
  <si>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</si>
  <si>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</si>
  <si>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</si>
  <si>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</si>
  <si>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</si>
  <si>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</si>
  <si>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</si>
  <si>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</si>
  <si>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</si>
  <si>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</si>
  <si>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</si>
  <si>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</si>
  <si>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</si>
  <si>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</si>
  <si>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</si>
  <si>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</si>
  <si>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</si>
  <si>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</si>
  <si>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</si>
  <si>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</si>
  <si>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</si>
  <si>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</si>
  <si>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</si>
  <si>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</si>
  <si>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</si>
  <si>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</si>
  <si>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</si>
  <si>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</si>
  <si>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</si>
  <si>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</si>
  <si>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</si>
  <si>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</si>
  <si>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</si>
  <si>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</si>
  <si>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</si>
  <si>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</si>
  <si>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</si>
  <si>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</si>
  <si>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</si>
  <si>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</si>
  <si>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</si>
  <si>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</si>
  <si>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</si>
  <si>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</si>
  <si>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</si>
  <si>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</si>
  <si>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</si>
  <si>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</si>
  <si>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</si>
  <si>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</si>
  <si>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</si>
  <si>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</si>
  <si>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</si>
  <si>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</si>
  <si>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</si>
  <si>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</si>
  <si>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</si>
  <si>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</si>
  <si>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</si>
  <si>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</si>
  <si>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</si>
  <si>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</si>
  <si>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</si>
  <si>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</si>
  <si>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</si>
  <si>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</si>
  <si>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</si>
  <si>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</si>
  <si>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</si>
  <si>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</si>
  <si>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</si>
  <si>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</si>
  <si>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</si>
  <si>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</si>
  <si>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</si>
  <si>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</si>
  <si>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</si>
  <si>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</si>
  <si>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</si>
  <si>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</si>
  <si>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</si>
  <si>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</si>
  <si>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</si>
  <si>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</si>
  <si>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</si>
  <si>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</si>
  <si>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</si>
  <si>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</si>
  <si>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</si>
  <si>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</si>
  <si>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</si>
  <si>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</si>
  <si>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</si>
  <si>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</si>
  <si>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</si>
  <si>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</si>
  <si>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</si>
  <si>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</si>
  <si>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</si>
  <si>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</si>
  <si>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</si>
  <si>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</si>
  <si>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</si>
  <si>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</si>
  <si>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</si>
  <si>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</si>
  <si>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</si>
  <si>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</si>
  <si>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</si>
  <si>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</si>
  <si>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</si>
  <si>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</si>
  <si>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</si>
  <si>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</si>
  <si>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</si>
  <si>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</si>
  <si>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</si>
  <si>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</si>
  <si>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</si>
  <si>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</si>
  <si>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</si>
  <si>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</si>
  <si>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</si>
  <si>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</si>
  <si>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</si>
  <si>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</si>
  <si>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</si>
  <si>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</si>
  <si>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</si>
  <si>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</si>
  <si>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</si>
  <si>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</si>
  <si>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</si>
  <si>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</si>
  <si>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</si>
  <si>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</si>
  <si>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</si>
  <si>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</si>
  <si>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</si>
  <si>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</si>
  <si>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</si>
  <si>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</si>
  <si>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</si>
  <si>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</si>
  <si>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</si>
  <si>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</si>
  <si>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</si>
  <si>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</si>
  <si>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</si>
  <si>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</si>
  <si>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</si>
  <si>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</si>
  <si>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</si>
  <si>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</si>
  <si>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</si>
  <si>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</si>
  <si>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</si>
  <si>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</si>
  <si>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</si>
  <si>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</si>
  <si>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</si>
  <si>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</si>
  <si>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</si>
  <si>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</si>
  <si>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</si>
  <si>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</si>
  <si>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</si>
  <si>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</si>
  <si>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</si>
  <si>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</si>
  <si>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</si>
  <si>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</si>
  <si>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</si>
  <si>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</si>
  <si>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</si>
  <si>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</si>
  <si>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</si>
  <si>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</si>
  <si>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</si>
  <si>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</si>
  <si>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</si>
  <si>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</si>
  <si>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</si>
  <si>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</si>
  <si>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</si>
  <si>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</si>
  <si>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</si>
  <si>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</si>
  <si>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</si>
  <si>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</si>
  <si>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</si>
  <si>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</si>
  <si>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</si>
  <si>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</si>
  <si>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</si>
  <si>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</si>
  <si>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</si>
  <si>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</si>
  <si>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</si>
  <si>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</si>
  <si>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</si>
  <si>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</si>
  <si>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</si>
  <si>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</si>
  <si>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</si>
  <si>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</si>
  <si>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</si>
  <si>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</si>
  <si>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</si>
  <si>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</si>
  <si>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</si>
  <si>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</si>
  <si>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</si>
  <si>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</si>
  <si>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</si>
  <si>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</si>
  <si>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</si>
  <si>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</si>
  <si>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</si>
  <si>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</si>
  <si>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</si>
  <si>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</si>
  <si>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</si>
  <si>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</si>
  <si>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</si>
  <si>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</si>
  <si>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</si>
  <si>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</si>
  <si>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</si>
  <si>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</si>
  <si>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</si>
  <si>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</si>
  <si>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</si>
  <si>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</si>
  <si>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</si>
  <si>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</si>
  <si>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</si>
  <si>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</si>
  <si>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</si>
  <si>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</si>
  <si>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</si>
  <si>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</si>
  <si>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</si>
  <si>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</si>
  <si>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</si>
  <si>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</si>
  <si>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</si>
  <si>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</si>
  <si>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</si>
  <si>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</si>
  <si>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</si>
  <si>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</si>
  <si>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</si>
  <si>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</si>
  <si>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</si>
  <si>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</si>
  <si>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</si>
  <si>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</si>
  <si>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</si>
  <si>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</si>
  <si>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</si>
  <si>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</si>
  <si>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</si>
  <si>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</si>
  <si>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</si>
  <si>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</si>
  <si>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</si>
  <si>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</si>
  <si>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</si>
  <si>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</si>
  <si>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</si>
  <si>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</si>
  <si>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</si>
  <si>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</si>
  <si>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</si>
  <si>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</si>
  <si>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</si>
  <si>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</si>
  <si>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</si>
  <si>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</si>
  <si>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</si>
  <si>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</si>
  <si>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</si>
  <si>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</si>
  <si>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</si>
  <si>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</si>
  <si>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</si>
  <si>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</si>
  <si>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</si>
  <si>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</si>
  <si>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</si>
  <si>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</si>
  <si>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</si>
  <si>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</si>
  <si>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</si>
  <si>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</si>
  <si>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</si>
  <si>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</si>
  <si>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</si>
  <si>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</si>
  <si>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</si>
  <si>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</si>
  <si>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</si>
  <si>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</si>
  <si>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</si>
  <si>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</si>
  <si>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</si>
  <si>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</si>
  <si>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</si>
  <si>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</si>
  <si>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</si>
  <si>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</si>
  <si>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</si>
  <si>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</si>
  <si>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</si>
  <si>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</si>
  <si>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</si>
  <si>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</si>
  <si>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</si>
  <si>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</si>
  <si>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</si>
  <si>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</si>
  <si>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</si>
  <si>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</si>
  <si>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</si>
  <si>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</si>
  <si>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</si>
  <si>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</si>
  <si>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</si>
  <si>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</si>
  <si>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</si>
  <si>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</si>
  <si>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</si>
  <si>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</si>
  <si>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</si>
  <si>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</si>
  <si>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</si>
  <si>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</si>
  <si>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</si>
  <si>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</si>
  <si>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</si>
  <si>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</si>
  <si>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</si>
  <si>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</si>
  <si>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</si>
  <si>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</si>
  <si>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</si>
  <si>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</si>
  <si>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</si>
  <si>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</si>
  <si>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</si>
  <si>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</si>
  <si>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</si>
  <si>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</si>
  <si>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</si>
  <si>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</si>
  <si>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</si>
  <si>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</si>
  <si>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</si>
  <si>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</si>
  <si>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</si>
  <si>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</si>
  <si>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</si>
  <si>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</si>
  <si>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</si>
  <si>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</si>
  <si>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</si>
  <si>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</si>
  <si>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</si>
  <si>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</si>
  <si>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</si>
  <si>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</si>
  <si>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</si>
  <si>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</si>
  <si>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</si>
  <si>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</si>
  <si>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</si>
  <si>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</si>
  <si>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</si>
  <si>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</si>
  <si>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</si>
  <si>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</si>
  <si>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</si>
  <si>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</si>
  <si>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</si>
  <si>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</si>
  <si>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</si>
  <si>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</si>
  <si>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</si>
  <si>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</si>
  <si>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</si>
  <si>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</si>
  <si>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</si>
  <si>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</si>
  <si>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</si>
  <si>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</si>
  <si>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</si>
  <si>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</si>
  <si>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</si>
  <si>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</si>
  <si>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</si>
  <si>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</si>
  <si>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</si>
  <si>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</si>
  <si>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</si>
  <si>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</si>
  <si>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</si>
  <si>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</si>
  <si>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</si>
  <si>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</si>
  <si>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</si>
  <si>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</si>
  <si>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</si>
  <si>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</si>
  <si>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</si>
  <si>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</si>
  <si>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</si>
  <si>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</si>
  <si>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</si>
  <si>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</si>
  <si>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</si>
  <si>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</si>
  <si>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</si>
  <si>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</si>
  <si>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</si>
  <si>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</si>
  <si>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</si>
  <si>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</si>
  <si>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</si>
  <si>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</si>
  <si>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</si>
  <si>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</si>
  <si>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</si>
  <si>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</si>
  <si>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</si>
  <si>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</si>
  <si>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</si>
  <si>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</si>
  <si>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</si>
  <si>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</si>
  <si>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</si>
  <si>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</si>
  <si>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</si>
  <si>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</si>
  <si>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</si>
  <si>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</si>
  <si>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</si>
  <si>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</si>
  <si>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</si>
  <si>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</si>
  <si>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</si>
  <si>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</si>
  <si>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</si>
  <si>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</si>
  <si>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</si>
  <si>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</si>
  <si>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</si>
  <si>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</si>
  <si>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</si>
  <si>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</si>
  <si>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</si>
  <si>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</si>
  <si>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</si>
  <si>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</si>
  <si>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</si>
  <si>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</si>
  <si>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</si>
  <si>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</si>
  <si>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</si>
  <si>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</si>
  <si>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</si>
  <si>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</si>
  <si>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</si>
  <si>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</si>
  <si>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</si>
  <si>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</si>
  <si>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</si>
  <si>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</si>
  <si>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</si>
  <si>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</si>
  <si>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</si>
  <si>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</si>
  <si>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</si>
  <si>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</si>
  <si>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</si>
  <si>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</si>
  <si>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</si>
  <si>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</si>
  <si>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</si>
  <si>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</si>
  <si>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</si>
  <si>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</si>
  <si>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</si>
  <si>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</si>
  <si>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</si>
  <si>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</si>
  <si>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</si>
  <si>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</si>
  <si>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</si>
  <si>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</si>
  <si>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</si>
  <si>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</si>
  <si>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</si>
  <si>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</si>
  <si>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</si>
  <si>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</si>
  <si>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</si>
  <si>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</si>
  <si>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</si>
  <si>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</si>
  <si>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</si>
  <si>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</si>
  <si>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</si>
  <si>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</si>
  <si>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</si>
  <si>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</si>
  <si>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</si>
  <si>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</si>
  <si>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</si>
  <si>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</si>
  <si>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</si>
  <si>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</si>
  <si>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</si>
  <si>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</si>
  <si>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</si>
  <si>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</si>
  <si>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</si>
  <si>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</si>
  <si>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</si>
  <si>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</si>
  <si>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</si>
  <si>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</si>
  <si>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</si>
  <si>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</si>
  <si>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</si>
  <si>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</si>
  <si>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</si>
  <si>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</si>
  <si>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</si>
  <si>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</si>
  <si>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</si>
  <si>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</si>
  <si>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</si>
  <si>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</si>
  <si>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</si>
  <si>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</si>
  <si>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</si>
  <si>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</si>
  <si>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</si>
  <si>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</si>
  <si>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</si>
  <si>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</si>
  <si>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</si>
  <si>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</si>
  <si>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</si>
  <si>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</si>
  <si>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</si>
  <si>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</si>
  <si>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</si>
  <si>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</si>
  <si>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</si>
  <si>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</si>
  <si>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</si>
  <si>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</si>
  <si>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</si>
  <si>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</si>
  <si>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</si>
  <si>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</si>
  <si>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</si>
  <si>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</si>
  <si>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</si>
  <si>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</si>
  <si>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</si>
  <si>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</si>
  <si>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</si>
  <si>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</si>
  <si>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</si>
  <si>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</si>
  <si>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</si>
  <si>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</si>
  <si>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</si>
  <si>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</si>
  <si>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</si>
  <si>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</si>
  <si>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</si>
  <si>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</si>
  <si>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</si>
  <si>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</si>
  <si>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</si>
  <si>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</si>
  <si>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</si>
  <si>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</si>
  <si>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</si>
  <si>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</si>
  <si>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</si>
  <si>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</si>
  <si>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</si>
  <si>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</si>
  <si>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</si>
  <si>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</si>
  <si>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</si>
  <si>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</si>
  <si>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</si>
  <si>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</si>
  <si>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</si>
  <si>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</si>
  <si>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</si>
  <si>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</si>
  <si>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</si>
  <si>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</si>
  <si>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</si>
  <si>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</si>
  <si>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</si>
  <si>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</si>
  <si>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</si>
  <si>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</si>
  <si>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</si>
  <si>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</si>
  <si>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</si>
  <si>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</si>
  <si>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</si>
  <si>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</si>
  <si>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</si>
  <si>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</si>
  <si>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</si>
  <si>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</si>
  <si>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</si>
  <si>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</si>
  <si>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</si>
  <si>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</si>
  <si>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</si>
  <si>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</si>
  <si>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</si>
  <si>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</si>
  <si>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</si>
  <si>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</si>
  <si>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</si>
  <si>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</si>
  <si>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</si>
  <si>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</si>
  <si>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</si>
  <si>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</si>
  <si>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</si>
  <si>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</si>
  <si>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</si>
  <si>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</si>
  <si>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</si>
  <si>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</si>
  <si>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</si>
  <si>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</si>
  <si>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</si>
  <si>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</si>
  <si>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</si>
  <si>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</si>
  <si>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</si>
  <si>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</si>
  <si>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</si>
  <si>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</si>
  <si>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</si>
  <si>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</si>
  <si>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</si>
  <si>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</si>
  <si>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</si>
  <si>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</si>
  <si>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</si>
  <si>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</si>
  <si>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</si>
  <si>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</si>
  <si>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</si>
  <si>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</si>
  <si>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</si>
  <si>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</si>
  <si>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</si>
  <si>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</si>
  <si>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</si>
  <si>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</si>
  <si>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</si>
  <si>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</si>
  <si>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</si>
  <si>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</si>
  <si>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</si>
  <si>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</si>
  <si>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</si>
  <si>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</si>
  <si>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</si>
  <si>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</si>
  <si>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</si>
  <si>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</si>
  <si>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</si>
  <si>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</si>
  <si>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</si>
  <si>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</si>
  <si>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</si>
  <si>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</si>
  <si>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</si>
  <si>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</si>
  <si>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</si>
  <si>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</si>
  <si>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</si>
  <si>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</si>
  <si>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</si>
  <si>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</si>
  <si>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</si>
  <si>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</si>
  <si>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</si>
  <si>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</si>
  <si>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</si>
  <si>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</si>
  <si>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</si>
  <si>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</si>
  <si>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</si>
  <si>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</si>
  <si>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</si>
  <si>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</si>
  <si>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</si>
  <si>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</si>
  <si>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</si>
  <si>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</si>
  <si>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</si>
  <si>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</si>
  <si>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</si>
  <si>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</si>
  <si>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</si>
  <si>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</si>
  <si>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</si>
  <si>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</si>
  <si>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</si>
  <si>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</si>
  <si>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</si>
  <si>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</si>
  <si>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</si>
  <si>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</si>
  <si>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</si>
  <si>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</si>
  <si>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</si>
  <si>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</si>
  <si>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</si>
  <si>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</si>
  <si>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</si>
  <si>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</si>
  <si>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</si>
  <si>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</si>
  <si>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</si>
  <si>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</si>
  <si>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</si>
  <si>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</si>
  <si>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</si>
  <si>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</si>
  <si>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</si>
  <si>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</si>
  <si>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</si>
  <si>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</si>
  <si>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</si>
  <si>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</si>
  <si>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</si>
  <si>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</si>
  <si>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</si>
  <si>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</si>
  <si>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</si>
  <si>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</si>
  <si>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</si>
  <si>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</si>
  <si>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</si>
  <si>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</si>
  <si>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</si>
  <si>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</si>
  <si>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</si>
  <si>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</si>
  <si>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</si>
  <si>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</si>
  <si>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</si>
  <si>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</si>
  <si>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</si>
  <si>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</si>
  <si>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</si>
  <si>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</si>
  <si>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</si>
  <si>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</si>
  <si>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</si>
  <si>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</si>
  <si>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</si>
  <si>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</si>
  <si>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</si>
  <si>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</si>
  <si>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</si>
  <si>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</si>
  <si>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</si>
  <si>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</si>
  <si>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</si>
  <si>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</si>
  <si>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</si>
  <si>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</si>
  <si>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</si>
  <si>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</si>
  <si>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</si>
  <si>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</si>
  <si>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</si>
  <si>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</si>
  <si>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</si>
  <si>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</si>
  <si>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</si>
  <si>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</si>
  <si>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</si>
  <si>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</si>
  <si>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</si>
  <si>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</si>
  <si>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</si>
  <si>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</si>
  <si>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</si>
  <si>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</si>
  <si>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</si>
  <si>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</si>
  <si>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</si>
  <si>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</si>
  <si>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</si>
  <si>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</si>
  <si>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</si>
  <si>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</si>
  <si>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</si>
  <si>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</si>
  <si>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</si>
  <si>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</si>
  <si>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</si>
  <si>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</si>
  <si>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</si>
  <si>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</si>
  <si>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</si>
  <si>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</si>
  <si>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</si>
  <si>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</si>
  <si>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</si>
  <si>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</si>
  <si>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</si>
  <si>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</si>
  <si>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</si>
  <si>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</si>
  <si>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</si>
  <si>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</si>
  <si>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</si>
  <si>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</si>
  <si>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</si>
  <si>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</si>
  <si>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</si>
  <si>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</si>
  <si>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</si>
  <si>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</si>
  <si>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</si>
  <si>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</si>
  <si>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</si>
  <si>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</si>
  <si>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</si>
  <si>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</si>
  <si>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</si>
  <si>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</si>
  <si>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</si>
  <si>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</si>
  <si>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</si>
  <si>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</si>
  <si>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</si>
  <si>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</si>
  <si>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</si>
  <si>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</si>
  <si>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</si>
  <si>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</si>
  <si>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</si>
  <si>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</si>
  <si>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</si>
  <si>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</si>
  <si>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</si>
  <si>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</si>
  <si>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</si>
  <si>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</si>
  <si>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</si>
  <si>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</si>
  <si>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</si>
  <si>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</si>
  <si>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</si>
  <si>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</si>
  <si>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</si>
  <si>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</si>
  <si>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</si>
  <si>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</si>
  <si>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</si>
  <si>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</si>
  <si>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</si>
  <si>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</si>
  <si>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</si>
  <si>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</si>
  <si>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</si>
  <si>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</si>
  <si>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</si>
  <si>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</si>
  <si>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</si>
  <si>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</si>
  <si>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</si>
  <si>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</si>
  <si>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</si>
  <si>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</si>
  <si>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</si>
  <si>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</si>
  <si>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</si>
  <si>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</si>
  <si>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</si>
  <si>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</si>
  <si>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</si>
  <si>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</si>
  <si>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</si>
  <si>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</si>
  <si>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</si>
  <si>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</si>
  <si>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</si>
  <si>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</si>
  <si>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</si>
  <si>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</si>
  <si>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</si>
  <si>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</si>
  <si>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</si>
  <si>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</si>
  <si>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</si>
  <si>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</si>
  <si>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</si>
  <si>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</si>
  <si>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</si>
  <si>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</si>
  <si>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</si>
  <si>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</si>
  <si>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</si>
  <si>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</si>
  <si>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</si>
  <si>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</si>
  <si>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</si>
  <si>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</si>
  <si>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</si>
  <si>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</si>
  <si>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</si>
  <si>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</si>
  <si>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</si>
  <si>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</si>
  <si>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</si>
  <si>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</si>
  <si>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</si>
  <si>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</si>
  <si>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</si>
  <si>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</si>
  <si>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</si>
  <si>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</si>
  <si>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</si>
  <si>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</si>
  <si>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</si>
  <si>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</si>
  <si>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</si>
  <si>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</si>
  <si>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</si>
  <si>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</si>
  <si>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</si>
  <si>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</si>
  <si>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</si>
  <si>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</si>
  <si>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</si>
  <si>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</si>
  <si>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</si>
  <si>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</si>
  <si>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</si>
  <si>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</si>
  <si>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</si>
  <si>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</si>
  <si>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</si>
  <si>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</si>
  <si>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</si>
  <si>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</si>
  <si>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</si>
  <si>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</si>
  <si>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</si>
  <si>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</si>
  <si>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</si>
  <si>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</si>
  <si>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</si>
  <si>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</si>
  <si>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</si>
  <si>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</si>
  <si>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</si>
  <si>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</si>
  <si>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</si>
  <si>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</si>
  <si>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</si>
  <si>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</si>
  <si>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</si>
  <si>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</si>
  <si>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</si>
  <si>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</si>
  <si>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</si>
  <si>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</si>
  <si>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</si>
  <si>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</si>
  <si>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</si>
  <si>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</si>
  <si>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</si>
  <si>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</si>
  <si>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</si>
  <si>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</si>
  <si>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</si>
  <si>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</si>
  <si>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</si>
  <si>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</si>
  <si>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</si>
  <si>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</si>
  <si>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</si>
  <si>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</si>
  <si>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</si>
  <si>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</si>
  <si>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</si>
  <si>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</si>
  <si>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</si>
  <si>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</si>
  <si>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</si>
  <si>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</si>
  <si>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</si>
  <si>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</si>
  <si>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</si>
  <si>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</si>
  <si>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</si>
  <si>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</si>
  <si>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</si>
  <si>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</si>
  <si>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</si>
  <si>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</si>
  <si>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</si>
  <si>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</si>
  <si>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</si>
  <si>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</si>
  <si>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</si>
  <si>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</si>
  <si>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</si>
  <si>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</si>
  <si>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</si>
  <si>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</si>
  <si>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</si>
  <si>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</si>
  <si>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</si>
  <si>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</si>
  <si>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</si>
  <si>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</si>
  <si>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</si>
  <si>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</si>
  <si>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</si>
  <si>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</si>
  <si>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</si>
  <si>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</si>
  <si>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</si>
  <si>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</si>
  <si>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</si>
  <si>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</si>
  <si>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</si>
  <si>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</si>
  <si>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</si>
  <si>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</si>
  <si>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</si>
  <si>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</si>
  <si>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</si>
  <si>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</si>
  <si>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</si>
  <si>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</si>
  <si>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</si>
  <si>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</si>
  <si>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</si>
  <si>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</si>
  <si>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</si>
  <si>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</si>
  <si>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</si>
  <si>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</si>
  <si>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</si>
  <si>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</si>
  <si>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</si>
  <si>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</si>
  <si>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</si>
  <si>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</si>
  <si>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</si>
  <si>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</si>
  <si>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</si>
  <si>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</si>
  <si>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</si>
  <si>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</si>
  <si>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</si>
  <si>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</si>
  <si>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</si>
  <si>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</si>
  <si>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</si>
  <si>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</si>
  <si>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</si>
  <si>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</si>
  <si>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</si>
  <si>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</si>
  <si>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</si>
  <si>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</si>
  <si>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</si>
  <si>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</si>
  <si>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</si>
  <si>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</si>
  <si>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</si>
  <si>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</si>
  <si>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</si>
  <si>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</si>
  <si>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</si>
  <si>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</si>
  <si>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</si>
  <si>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</si>
  <si>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</si>
  <si>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</si>
  <si>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</si>
  <si>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</si>
  <si>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</si>
  <si>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</si>
  <si>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</si>
  <si>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</si>
  <si>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</si>
  <si>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</si>
  <si>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</si>
  <si>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</si>
  <si>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</si>
  <si>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</si>
  <si>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</si>
  <si>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</si>
  <si>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</si>
  <si>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</si>
  <si>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</si>
  <si>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</si>
  <si>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</si>
  <si>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</si>
  <si>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</si>
  <si>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</si>
  <si>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</si>
  <si>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</si>
  <si>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</si>
  <si>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</si>
  <si>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</si>
  <si>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</si>
  <si>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</si>
  <si>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</si>
  <si>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</si>
  <si>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</si>
  <si>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</si>
  <si>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</si>
  <si>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</si>
  <si>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</si>
  <si>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</si>
  <si>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</si>
  <si>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</si>
  <si>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</si>
  <si>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</si>
  <si>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</si>
  <si>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</si>
  <si>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</si>
  <si>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</si>
  <si>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</si>
  <si>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</si>
  <si>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</si>
  <si>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</si>
  <si>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</si>
  <si>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</si>
  <si>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</si>
  <si>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</si>
  <si>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</si>
  <si>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</si>
  <si>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</si>
  <si>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</si>
  <si>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</si>
  <si>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</si>
  <si>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</si>
  <si>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</si>
  <si>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</si>
  <si>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</si>
  <si>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</si>
  <si>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</si>
  <si>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</si>
  <si>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</si>
  <si>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</si>
  <si>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</si>
  <si>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</si>
  <si>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</si>
  <si>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</si>
  <si>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</si>
  <si>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</si>
  <si>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</si>
  <si>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</si>
  <si>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</si>
  <si>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</si>
  <si>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</si>
  <si>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</si>
  <si>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</si>
  <si>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</si>
  <si>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</si>
  <si>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</si>
  <si>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</si>
  <si>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</si>
  <si>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</si>
  <si>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</si>
  <si>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</si>
  <si>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</si>
  <si>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</si>
  <si>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</si>
  <si>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</si>
  <si>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</si>
  <si>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</si>
  <si>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</si>
  <si>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</si>
  <si>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</si>
  <si>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</si>
  <si>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</si>
  <si>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</si>
  <si>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</si>
  <si>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</si>
  <si>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</si>
  <si>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</si>
  <si>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</si>
  <si>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</si>
  <si>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</si>
  <si>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</si>
  <si>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</si>
  <si>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</si>
  <si>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</si>
  <si>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</si>
  <si>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</si>
  <si>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</si>
  <si>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</si>
  <si>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</si>
  <si>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</si>
  <si>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</si>
  <si>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</si>
  <si>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</si>
  <si>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</si>
  <si>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</si>
  <si>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</si>
  <si>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</si>
  <si>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</si>
  <si>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</si>
  <si>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</si>
  <si>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</si>
  <si>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</si>
  <si>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</si>
  <si>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</si>
  <si>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</si>
  <si>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</si>
  <si>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</si>
  <si>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</si>
  <si>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</si>
  <si>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</si>
  <si>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</si>
  <si>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</si>
  <si>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</si>
  <si>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</si>
  <si>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</si>
  <si>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</si>
  <si>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</si>
  <si>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</si>
  <si>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</si>
  <si>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</si>
  <si>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</si>
  <si>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</si>
  <si>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</si>
  <si>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</si>
  <si>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</si>
  <si>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</si>
  <si>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</si>
  <si>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</si>
  <si>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</si>
  <si>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</si>
  <si>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</si>
  <si>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</si>
  <si>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</si>
  <si>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</si>
  <si>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</si>
  <si>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</si>
  <si>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</si>
  <si>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</si>
  <si>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</si>
  <si>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</si>
  <si>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</si>
  <si>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</si>
  <si>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</si>
  <si>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</si>
  <si>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</si>
  <si>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</si>
  <si>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</si>
  <si>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</si>
  <si>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</si>
  <si>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</si>
  <si>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</si>
  <si>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</si>
  <si>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</si>
  <si>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</si>
  <si>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</si>
  <si>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</si>
  <si>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</si>
  <si>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</si>
  <si>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</si>
  <si>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</si>
  <si>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</si>
  <si>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</si>
  <si>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</si>
  <si>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</si>
  <si>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</si>
  <si>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</si>
  <si>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</si>
  <si>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</si>
  <si>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</si>
  <si>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</si>
  <si>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</si>
  <si>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</si>
  <si>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</si>
  <si>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</si>
  <si>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</si>
  <si>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</si>
  <si>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</si>
  <si>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</si>
  <si>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</si>
  <si>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</si>
  <si>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</si>
  <si>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</si>
  <si>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</si>
  <si>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</si>
  <si>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</si>
  <si>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</si>
  <si>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</si>
  <si>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</si>
  <si>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</si>
  <si>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</si>
  <si>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</si>
  <si>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</si>
  <si>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</si>
  <si>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</si>
  <si>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</si>
  <si>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</si>
  <si>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</si>
  <si>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</si>
  <si>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</si>
  <si>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</si>
  <si>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</si>
  <si>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</si>
  <si>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</si>
  <si>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</si>
  <si>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</si>
  <si>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</si>
  <si>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</si>
  <si>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</si>
  <si>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</si>
  <si>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</si>
  <si>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</si>
  <si>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</si>
  <si>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</si>
  <si>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</si>
  <si>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</si>
  <si>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</si>
  <si>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</si>
  <si>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</si>
  <si>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</si>
  <si>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</si>
  <si>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</si>
  <si>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</si>
  <si>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</si>
  <si>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</si>
  <si>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</si>
  <si>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</si>
  <si>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</si>
  <si>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</si>
  <si>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</si>
  <si>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</si>
  <si>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</si>
  <si>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</si>
  <si>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</si>
  <si>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</si>
  <si>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</si>
  <si>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</si>
  <si>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</si>
  <si>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</si>
  <si>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</si>
  <si>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</si>
  <si>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</si>
  <si>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</si>
  <si>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</si>
  <si>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</si>
  <si>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</si>
  <si>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</si>
  <si>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</si>
  <si>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</si>
  <si>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</si>
  <si>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</si>
  <si>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</si>
  <si>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</si>
  <si>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</si>
  <si>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</si>
  <si>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</si>
  <si>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</si>
  <si>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</si>
  <si>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</si>
  <si>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</si>
  <si>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</si>
  <si>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</si>
  <si>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</si>
  <si>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</si>
  <si>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</si>
  <si>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</si>
  <si>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</si>
  <si>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</si>
  <si>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</si>
  <si>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</si>
  <si>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</si>
  <si>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</si>
  <si>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</si>
  <si>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</si>
  <si>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</si>
  <si>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</si>
  <si>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</si>
  <si>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</si>
  <si>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</si>
  <si>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</si>
  <si>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</si>
  <si>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</si>
  <si>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</si>
  <si>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</si>
  <si>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</si>
  <si>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</si>
  <si>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</si>
  <si>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</si>
  <si>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</si>
  <si>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</si>
  <si>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</si>
  <si>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</si>
  <si>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</si>
  <si>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</si>
  <si>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</si>
  <si>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</si>
  <si>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</si>
  <si>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</si>
  <si>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</si>
  <si>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</si>
  <si>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</si>
  <si>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</si>
  <si>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</si>
  <si>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</si>
  <si>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</si>
  <si>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</si>
  <si>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</si>
  <si>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</si>
  <si>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</si>
  <si>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</si>
  <si>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</si>
  <si>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</si>
  <si>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</si>
  <si>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</si>
  <si>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</si>
  <si>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</si>
  <si>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</si>
  <si>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</si>
  <si>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</si>
  <si>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</si>
  <si>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</si>
  <si>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</si>
  <si>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</si>
  <si>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</si>
  <si>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</si>
  <si>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</si>
  <si>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</si>
  <si>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</si>
  <si>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</si>
  <si>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</si>
  <si>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</si>
  <si>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</si>
  <si>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</si>
  <si>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</si>
  <si>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</si>
  <si>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</si>
  <si>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</si>
  <si>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</si>
  <si>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</si>
  <si>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</si>
  <si>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</si>
  <si>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</si>
  <si>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</si>
  <si>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</si>
  <si>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</si>
  <si>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</si>
  <si>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</si>
  <si>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</si>
  <si>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</si>
  <si>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</si>
  <si>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</si>
  <si>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</si>
  <si>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</si>
  <si>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</si>
  <si>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</si>
  <si>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</si>
  <si>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</si>
  <si>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</si>
  <si>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</si>
  <si>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</si>
  <si>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</si>
  <si>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</si>
  <si>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</si>
  <si>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</si>
  <si>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</si>
  <si>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</si>
  <si>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</si>
  <si>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</si>
  <si>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</si>
  <si>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</si>
  <si>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</si>
  <si>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</si>
  <si>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</si>
  <si>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</si>
  <si>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</si>
  <si>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</si>
  <si>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</si>
  <si>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</si>
  <si>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</si>
  <si>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</si>
  <si>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</si>
  <si>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</si>
  <si>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</si>
  <si>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</si>
  <si>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</si>
  <si>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</si>
  <si>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</si>
  <si>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</si>
  <si>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</si>
  <si>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</si>
  <si>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</si>
  <si>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</si>
  <si>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</si>
  <si>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</si>
  <si>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</si>
  <si>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</si>
  <si>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</si>
  <si>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</si>
  <si>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</si>
  <si>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</si>
  <si>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</si>
  <si>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</si>
  <si>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</si>
  <si>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</si>
  <si>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</si>
  <si>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</si>
  <si>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</si>
  <si>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</si>
  <si>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</si>
  <si>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</si>
  <si>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</si>
  <si>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</si>
  <si>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</si>
  <si>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</si>
  <si>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</si>
  <si>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</si>
  <si>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</si>
  <si>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</si>
  <si>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</si>
  <si>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</si>
  <si>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</si>
  <si>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</si>
  <si>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</si>
  <si>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</si>
  <si>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</si>
  <si>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</si>
  <si>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</si>
  <si>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</si>
  <si>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</si>
  <si>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</si>
  <si>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</si>
  <si>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</si>
  <si>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</si>
  <si>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</si>
  <si>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</si>
  <si>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</si>
  <si>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</si>
  <si>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</si>
  <si>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</si>
  <si>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</si>
  <si>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</si>
  <si>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</si>
  <si>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</si>
  <si>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</si>
  <si>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</si>
  <si>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</si>
  <si>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</si>
  <si>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</si>
  <si>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</si>
  <si>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</si>
  <si>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</si>
  <si>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</si>
  <si>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</si>
  <si>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</si>
  <si>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</si>
  <si>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</si>
  <si>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</si>
  <si>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</si>
  <si>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</si>
  <si>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</si>
  <si>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</si>
  <si>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</si>
  <si>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</si>
  <si>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</si>
  <si>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</si>
  <si>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</si>
  <si>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</si>
  <si>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</si>
  <si>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</si>
  <si>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</si>
  <si>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</si>
  <si>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</si>
  <si>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</si>
  <si>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</si>
  <si>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</si>
  <si>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</si>
  <si>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</si>
  <si>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</si>
  <si>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</si>
  <si>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</si>
  <si>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</si>
  <si>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</si>
  <si>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</si>
  <si>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</si>
  <si>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</si>
  <si>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</si>
  <si>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</si>
  <si>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</si>
  <si>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</si>
  <si>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</si>
  <si>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</si>
  <si>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</si>
  <si>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</si>
  <si>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</si>
  <si>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</si>
  <si>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</si>
  <si>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</si>
  <si>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</si>
  <si>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</si>
  <si>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</si>
  <si>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</si>
  <si>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</si>
  <si>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</si>
  <si>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</si>
  <si>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</si>
  <si>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</si>
  <si>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</si>
  <si>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</si>
  <si>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</si>
  <si>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</si>
  <si>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</si>
  <si>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</si>
  <si>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</si>
  <si>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</si>
  <si>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</si>
  <si>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</si>
  <si>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</si>
  <si>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</si>
  <si>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</si>
  <si>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</si>
  <si>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</si>
  <si>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</si>
  <si>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</si>
  <si>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</si>
  <si>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</si>
  <si>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</si>
  <si>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</si>
  <si>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</si>
  <si>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</si>
  <si>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</si>
  <si>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</si>
  <si>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</si>
  <si>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</si>
  <si>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</si>
  <si>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</si>
  <si>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</si>
  <si>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</si>
  <si>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</si>
  <si>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</si>
  <si>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</si>
  <si>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</si>
  <si>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</si>
  <si>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</si>
  <si>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</si>
  <si>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</si>
  <si>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</si>
  <si>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</si>
  <si>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</si>
  <si>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</si>
  <si>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</si>
  <si>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</si>
  <si>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</si>
  <si>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</si>
  <si>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</si>
  <si>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</si>
  <si>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</si>
  <si>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</si>
  <si>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</si>
  <si>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</si>
  <si>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</si>
  <si>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</si>
  <si>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</si>
  <si>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</si>
  <si>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</si>
  <si>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</si>
  <si>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</si>
  <si>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</si>
  <si>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</si>
  <si>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</si>
  <si>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</si>
  <si>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</si>
  <si>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</si>
  <si>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</si>
  <si>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</si>
  <si>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</si>
  <si>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</si>
  <si>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</si>
  <si>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</si>
  <si>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</si>
  <si>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</si>
  <si>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</si>
  <si>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</si>
  <si>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</si>
  <si>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</si>
  <si>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</si>
  <si>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</si>
  <si>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</si>
  <si>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</si>
  <si>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</si>
  <si>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</si>
  <si>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</si>
  <si>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</si>
  <si>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</si>
  <si>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</si>
  <si>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</si>
  <si>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</si>
  <si>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</si>
  <si>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</si>
  <si>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</si>
  <si>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</si>
  <si>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</si>
  <si>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</si>
  <si>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</si>
  <si>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</si>
  <si>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</si>
  <si>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</si>
  <si>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</si>
  <si>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</si>
  <si>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</si>
  <si>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</si>
  <si>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</si>
  <si>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</si>
  <si>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</si>
  <si>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</si>
  <si>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</si>
  <si>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</si>
  <si>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</si>
  <si>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</si>
  <si>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</si>
  <si>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</si>
  <si>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</si>
  <si>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</si>
  <si>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</si>
  <si>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</si>
  <si>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</si>
  <si>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</si>
  <si>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</si>
  <si>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</si>
  <si>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</si>
  <si>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</si>
  <si>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</si>
  <si>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</si>
  <si>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</si>
  <si>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</si>
  <si>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</si>
  <si>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</si>
  <si>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</si>
  <si>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</si>
  <si>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</si>
  <si>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</si>
  <si>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</si>
  <si>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</si>
  <si>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</si>
  <si>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</si>
  <si>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</si>
  <si>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</si>
  <si>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</si>
  <si>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</si>
  <si>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</si>
  <si>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</si>
  <si>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</si>
  <si>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</si>
  <si>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</si>
  <si>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</si>
  <si>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</si>
  <si>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</si>
  <si>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</si>
  <si>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</si>
  <si>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</si>
  <si>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</si>
  <si>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</si>
  <si>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</si>
  <si>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</si>
  <si>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</si>
  <si>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</si>
  <si>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</si>
  <si>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</si>
  <si>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</si>
  <si>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</si>
  <si>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</si>
  <si>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</si>
  <si>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</si>
  <si>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</si>
  <si>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</si>
  <si>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</si>
  <si>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</si>
  <si>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</si>
  <si>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</si>
  <si>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</si>
  <si>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</si>
  <si>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</si>
  <si>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</si>
  <si>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</si>
  <si>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</si>
  <si>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</si>
  <si>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</si>
  <si>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</si>
  <si>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</si>
  <si>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</si>
  <si>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</si>
  <si>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</si>
  <si>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</si>
  <si>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</si>
  <si>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</si>
  <si>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</si>
  <si>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</si>
  <si>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</si>
  <si>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</si>
  <si>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</si>
  <si>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</si>
  <si>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</si>
  <si>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</si>
  <si>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</si>
  <si>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</si>
  <si>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</si>
  <si>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</si>
  <si>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</si>
  <si>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</si>
  <si>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</si>
  <si>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</si>
  <si>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</si>
  <si>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</si>
  <si>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</si>
  <si>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</si>
  <si>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</si>
  <si>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</si>
  <si>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</si>
  <si>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</si>
  <si>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</si>
  <si>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</si>
  <si>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</si>
  <si>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</si>
  <si>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</si>
  <si>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</si>
  <si>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</si>
  <si>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</si>
  <si>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</si>
  <si>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</si>
  <si>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</si>
  <si>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</si>
  <si>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</si>
  <si>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</si>
  <si>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</si>
  <si>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</si>
  <si>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</si>
  <si>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</si>
  <si>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</si>
  <si>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</si>
  <si>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</si>
  <si>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</si>
  <si>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</si>
  <si>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</si>
  <si>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</si>
  <si>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</si>
  <si>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</si>
  <si>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</si>
  <si>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</si>
  <si>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</si>
  <si>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</si>
  <si>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</si>
  <si>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</si>
  <si>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</si>
  <si>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</si>
  <si>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</si>
  <si>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</si>
  <si>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</si>
  <si>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</si>
  <si>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</si>
  <si>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</si>
  <si>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</si>
  <si>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</si>
  <si>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</si>
  <si>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</si>
  <si>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</si>
  <si>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</si>
  <si>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</si>
  <si>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</si>
  <si>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</si>
  <si>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</si>
  <si>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</si>
  <si>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</si>
  <si>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</si>
  <si>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</si>
  <si>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</si>
  <si>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</si>
  <si>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</si>
  <si>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</si>
  <si>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</si>
  <si>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</si>
  <si>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</si>
  <si>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</si>
  <si>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</si>
  <si>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</si>
  <si>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</si>
  <si>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</si>
  <si>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</si>
  <si>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</si>
  <si>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</si>
  <si>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</si>
  <si>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</si>
  <si>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</si>
  <si>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</si>
  <si>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</si>
  <si>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</si>
  <si>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</si>
  <si>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</si>
  <si>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</si>
  <si>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</si>
  <si>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</si>
  <si>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</si>
  <si>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</si>
  <si>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</si>
  <si>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</si>
  <si>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</si>
  <si>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</si>
  <si>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</si>
  <si>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</si>
  <si>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</si>
  <si>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</si>
  <si>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</si>
  <si>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</si>
  <si>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</si>
  <si>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</si>
  <si>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</si>
  <si>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</si>
  <si>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</si>
  <si>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</si>
  <si>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</si>
  <si>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</si>
  <si>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</si>
  <si>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</si>
  <si>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</si>
  <si>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</si>
  <si>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</si>
  <si>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</si>
  <si>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</si>
  <si>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</si>
  <si>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</si>
  <si>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</si>
  <si>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</si>
  <si>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</si>
  <si>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</si>
  <si>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</si>
  <si>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</si>
  <si>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</si>
  <si>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</si>
  <si>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</si>
  <si>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</si>
  <si>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</si>
  <si>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</si>
  <si>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</si>
  <si>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</si>
  <si>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</si>
  <si>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</si>
  <si>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</si>
  <si>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</si>
  <si>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</si>
  <si>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</si>
  <si>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</si>
  <si>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</si>
  <si>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</si>
  <si>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</si>
  <si>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</si>
  <si>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</si>
  <si>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</si>
  <si>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</si>
  <si>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</si>
  <si>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</si>
  <si>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</si>
  <si>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</si>
  <si>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</si>
  <si>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</si>
  <si>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</si>
  <si>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</si>
  <si>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</si>
  <si>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</si>
  <si>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</si>
  <si>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</si>
  <si>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</si>
  <si>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</si>
  <si>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</si>
  <si>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</si>
  <si>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</si>
  <si>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</si>
  <si>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</si>
  <si>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</si>
  <si>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</si>
  <si>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</si>
  <si>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</si>
  <si>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</si>
  <si>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</si>
  <si>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</si>
  <si>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</si>
  <si>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</si>
  <si>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</si>
  <si>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</si>
  <si>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</si>
  <si>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</si>
  <si>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</si>
  <si>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</si>
  <si>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</si>
  <si>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</si>
  <si>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</si>
  <si>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</si>
  <si>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</si>
  <si>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</si>
  <si>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</si>
  <si>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</si>
  <si>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</si>
  <si>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</si>
  <si>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</si>
  <si>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</si>
  <si>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</si>
  <si>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</si>
  <si>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</si>
  <si>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</si>
  <si>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</si>
  <si>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</si>
  <si>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</si>
  <si>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</si>
  <si>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</si>
  <si>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</si>
  <si>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</si>
  <si>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</si>
  <si>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</si>
  <si>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</si>
  <si>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</si>
  <si>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</si>
  <si>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</si>
  <si>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</si>
  <si>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</si>
  <si>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</si>
  <si>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</si>
  <si>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</si>
  <si>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</si>
  <si>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</si>
  <si>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</si>
  <si>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</si>
  <si>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</si>
  <si>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</si>
  <si>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</si>
  <si>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</si>
  <si>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</si>
  <si>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</si>
  <si>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</si>
  <si>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</si>
  <si>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</si>
  <si>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</si>
  <si>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</si>
  <si>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</si>
  <si>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</si>
  <si>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</si>
  <si>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</si>
  <si>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</si>
  <si>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</si>
  <si>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</si>
  <si>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</si>
  <si>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</si>
  <si>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</si>
  <si>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</si>
  <si>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</si>
  <si>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</si>
  <si>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</si>
  <si>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</si>
  <si>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</si>
  <si>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</si>
  <si>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</si>
  <si>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</si>
  <si>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</si>
  <si>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</si>
  <si>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</si>
  <si>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</si>
  <si>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</si>
  <si>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</si>
  <si>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</si>
  <si>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</si>
  <si>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</si>
  <si>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</si>
  <si>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</si>
  <si>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</si>
  <si>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</si>
  <si>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</si>
  <si>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</si>
  <si>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</si>
  <si>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</si>
  <si>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</si>
  <si>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</si>
  <si>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</si>
  <si>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</si>
  <si>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</si>
  <si>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</si>
  <si>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</si>
  <si>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</si>
  <si>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</si>
  <si>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</si>
  <si>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</si>
  <si>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</si>
  <si>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</si>
  <si>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</si>
  <si>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</si>
  <si>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</si>
  <si>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</si>
  <si>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</si>
  <si>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</si>
  <si>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</si>
  <si>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</si>
  <si>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</si>
  <si>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</si>
  <si>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</si>
  <si>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</si>
  <si>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</si>
  <si>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</si>
  <si>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</si>
  <si>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</si>
  <si>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</si>
  <si>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</si>
  <si>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</si>
  <si>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</si>
  <si>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</si>
  <si>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</si>
  <si>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</si>
  <si>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</si>
  <si>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</si>
  <si>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</si>
  <si>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</si>
  <si>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</si>
  <si>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</si>
  <si>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</si>
  <si>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</si>
  <si>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</si>
  <si>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</si>
  <si>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</si>
  <si>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</si>
  <si>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</si>
  <si>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</si>
  <si>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</si>
  <si>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</si>
  <si>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</si>
  <si>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</si>
  <si>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</si>
  <si>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</si>
  <si>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</si>
  <si>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</si>
  <si>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</si>
  <si>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</si>
  <si>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</si>
  <si>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</si>
  <si>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</si>
  <si>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</si>
  <si>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</si>
  <si>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</si>
  <si>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</si>
  <si>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</si>
  <si>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</si>
  <si>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</si>
  <si>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</si>
  <si>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</si>
  <si>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</si>
  <si>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</si>
  <si>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</si>
  <si>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</si>
  <si>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</si>
  <si>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</si>
  <si>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</si>
  <si>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</si>
  <si>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</si>
  <si>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</si>
  <si>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</si>
  <si>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</si>
  <si>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</si>
  <si>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</si>
  <si>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</si>
  <si>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</si>
  <si>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</si>
  <si>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</si>
  <si>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</si>
  <si>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</si>
  <si>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</si>
  <si>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</si>
  <si>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</si>
  <si>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</si>
  <si>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</si>
  <si>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</si>
  <si>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</si>
  <si>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</si>
  <si>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</si>
  <si>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</si>
  <si>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</si>
  <si>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</si>
  <si>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</si>
  <si>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</si>
  <si>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</si>
  <si>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</si>
  <si>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</si>
  <si>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</si>
  <si>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</si>
  <si>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</si>
  <si>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</si>
  <si>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</si>
  <si>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</si>
  <si>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</si>
  <si>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</si>
  <si>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</si>
  <si>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</si>
  <si>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</si>
  <si>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</si>
  <si>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</si>
  <si>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</si>
  <si>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</si>
  <si>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</si>
  <si>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</si>
  <si>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</si>
  <si>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</si>
  <si>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</si>
  <si>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</si>
  <si>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</si>
  <si>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</si>
  <si>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</si>
  <si>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</si>
  <si>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</si>
  <si>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</si>
  <si>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</si>
  <si>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</si>
  <si>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</si>
  <si>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</si>
  <si>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</si>
  <si>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</si>
  <si>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</si>
  <si>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</si>
  <si>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</si>
  <si>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</si>
  <si>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</si>
  <si>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</si>
  <si>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</si>
  <si>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</si>
  <si>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</si>
  <si>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</si>
  <si>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</si>
  <si>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</si>
  <si>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</si>
  <si>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</si>
  <si>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</si>
  <si>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</si>
  <si>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</si>
  <si>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</si>
  <si>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</si>
  <si>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</si>
  <si>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</si>
  <si>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</si>
  <si>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</si>
  <si>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</si>
  <si>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</si>
  <si>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</si>
  <si>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</si>
  <si>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</si>
  <si>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</si>
  <si>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</si>
  <si>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</si>
  <si>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</si>
  <si>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</si>
  <si>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</si>
  <si>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</si>
  <si>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</si>
  <si>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</si>
  <si>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</si>
  <si>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</si>
  <si>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</si>
  <si>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</si>
  <si>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</si>
  <si>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</si>
  <si>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</si>
  <si>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</si>
  <si>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</si>
  <si>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</si>
  <si>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</si>
  <si>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</si>
  <si>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</si>
  <si>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</si>
  <si>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</si>
  <si>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</si>
  <si>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</si>
  <si>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</si>
  <si>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</si>
  <si>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</si>
  <si>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</si>
  <si>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</si>
  <si>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</si>
  <si>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</si>
  <si>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</si>
  <si>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</si>
  <si>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</si>
  <si>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</si>
  <si>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</si>
  <si>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</si>
  <si>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</si>
  <si>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</si>
  <si>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</si>
  <si>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</si>
  <si>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</si>
  <si>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</si>
  <si>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</si>
  <si>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</si>
  <si>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</si>
  <si>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</si>
  <si>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</si>
  <si>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</si>
  <si>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</si>
  <si>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</si>
  <si>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</si>
  <si>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</si>
  <si>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</si>
  <si>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</si>
  <si>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</si>
  <si>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</si>
  <si>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</si>
  <si>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</si>
  <si>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</si>
  <si>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</si>
  <si>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</si>
  <si>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</si>
  <si>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</si>
  <si>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</si>
  <si>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</si>
  <si>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</si>
  <si>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</si>
  <si>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</si>
  <si>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</si>
  <si>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</si>
  <si>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</si>
  <si>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</si>
  <si>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</si>
  <si>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</si>
  <si>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</si>
  <si>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</si>
  <si>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</si>
  <si>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</si>
  <si>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</si>
  <si>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</si>
  <si>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</si>
  <si>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</si>
  <si>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</si>
  <si>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</si>
  <si>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</si>
  <si>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</si>
  <si>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</si>
  <si>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</si>
  <si>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</si>
  <si>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</si>
  <si>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</si>
  <si>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</si>
  <si>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</si>
  <si>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</si>
  <si>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</si>
  <si>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</si>
  <si>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</si>
  <si>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</si>
  <si>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</si>
  <si>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</si>
  <si>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</si>
  <si>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</si>
  <si>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</si>
  <si>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</si>
  <si>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</si>
  <si>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</si>
  <si>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</si>
  <si>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</si>
  <si>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</si>
  <si>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</si>
  <si>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</si>
  <si>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</si>
  <si>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</si>
  <si>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</si>
  <si>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</si>
  <si>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</si>
  <si>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</si>
  <si>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</si>
  <si>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</si>
  <si>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</si>
  <si>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</si>
  <si>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</si>
  <si>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</si>
  <si>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</si>
  <si>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</si>
  <si>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</si>
  <si>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</si>
  <si>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</si>
  <si>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</si>
  <si>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</si>
  <si>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</si>
  <si>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</si>
  <si>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</si>
  <si>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</si>
  <si>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</si>
  <si>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</si>
  <si>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</si>
  <si>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</si>
  <si>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</si>
  <si>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</si>
  <si>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</si>
  <si>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</si>
  <si>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</si>
  <si>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</si>
  <si>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</si>
  <si>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</si>
  <si>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</si>
  <si>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</si>
  <si>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</si>
  <si>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</si>
  <si>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</si>
  <si>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</si>
  <si>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</si>
  <si>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</si>
  <si>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</si>
  <si>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</si>
  <si>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</si>
  <si>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</si>
  <si>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</si>
  <si>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</si>
  <si>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</si>
  <si>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</si>
  <si>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</si>
  <si>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</si>
  <si>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</si>
  <si>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</si>
  <si>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</si>
  <si>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</si>
  <si>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</si>
  <si>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</si>
  <si>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</si>
  <si>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</si>
  <si>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</si>
  <si>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</si>
  <si>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</si>
  <si>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</si>
  <si>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</si>
  <si>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</si>
  <si>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</si>
  <si>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</si>
  <si>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</si>
  <si>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</si>
  <si>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</si>
  <si>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</si>
  <si>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</si>
  <si>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</si>
  <si>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</si>
  <si>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</si>
  <si>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</si>
  <si>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</si>
  <si>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</si>
  <si>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</si>
  <si>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</si>
  <si>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</si>
  <si>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</si>
  <si>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</si>
  <si>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</si>
  <si>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</si>
  <si>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</si>
  <si>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</si>
  <si>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</si>
  <si>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</si>
  <si>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</si>
  <si>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</si>
  <si>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</si>
  <si>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</si>
  <si>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</si>
  <si>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</si>
  <si>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</si>
  <si>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</si>
  <si>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</si>
  <si>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</si>
  <si>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</si>
  <si>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</si>
  <si>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</si>
  <si>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</si>
  <si>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</si>
  <si>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</si>
  <si>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</si>
  <si>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</si>
  <si>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</si>
  <si>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</si>
  <si>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</si>
  <si>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</si>
  <si>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</si>
  <si>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</si>
  <si>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</si>
  <si>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</si>
  <si>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</si>
  <si>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</si>
  <si>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</si>
  <si>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</si>
  <si>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</si>
  <si>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</si>
  <si>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</si>
  <si>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</si>
  <si>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</si>
  <si>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</si>
  <si>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</si>
  <si>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</si>
  <si>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</si>
  <si>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</si>
  <si>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</si>
  <si>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</si>
  <si>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</si>
  <si>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</si>
  <si>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</si>
  <si>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</si>
  <si>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</si>
  <si>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</si>
  <si>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</si>
  <si>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</si>
  <si>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</si>
  <si>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</si>
  <si>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</si>
  <si>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</si>
  <si>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</si>
  <si>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</si>
  <si>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</si>
  <si>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</si>
  <si>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</si>
  <si>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</si>
  <si>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</si>
  <si>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</si>
  <si>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</si>
  <si>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</si>
  <si>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</si>
  <si>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</si>
  <si>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</si>
  <si>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</si>
  <si>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</si>
  <si>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</si>
  <si>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</si>
  <si>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</si>
  <si>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</si>
  <si>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</si>
  <si>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</si>
  <si>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</si>
  <si>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</si>
  <si>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</si>
  <si>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</si>
  <si>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</si>
  <si>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</si>
  <si>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</si>
  <si>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</si>
  <si>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</si>
  <si>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</si>
  <si>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</si>
  <si>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</si>
  <si>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</si>
  <si>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</si>
  <si>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</si>
  <si>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</si>
  <si>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</si>
  <si>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</si>
  <si>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</si>
  <si>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</si>
  <si>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</si>
  <si>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</si>
  <si>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</si>
  <si>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</si>
  <si>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</si>
  <si>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</si>
  <si>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</si>
  <si>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</si>
  <si>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</si>
  <si>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</si>
  <si>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</si>
  <si>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</si>
  <si>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</si>
  <si>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</si>
  <si>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</si>
  <si>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</si>
  <si>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</si>
  <si>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</si>
  <si>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</si>
  <si>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</si>
  <si>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</si>
  <si>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</si>
  <si>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</si>
  <si>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</si>
  <si>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</si>
  <si>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</si>
  <si>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</si>
  <si>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</si>
  <si>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</si>
  <si>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</si>
  <si>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</si>
  <si>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</si>
  <si>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</si>
  <si>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</si>
  <si>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</si>
  <si>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</si>
  <si>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</si>
  <si>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</si>
  <si>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</si>
  <si>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</si>
  <si>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</si>
  <si>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</si>
  <si>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</si>
  <si>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</si>
  <si>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</si>
  <si>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</si>
  <si>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</si>
  <si>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</si>
  <si>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</si>
  <si>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</si>
  <si>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</si>
  <si>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</si>
  <si>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</si>
  <si>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</si>
  <si>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</si>
  <si>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</si>
  <si>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</si>
  <si>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</si>
  <si>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</si>
  <si>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</si>
  <si>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</si>
  <si>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</si>
  <si>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</si>
  <si>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</si>
  <si>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</si>
  <si>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</si>
  <si>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</si>
  <si>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</si>
  <si>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</si>
  <si>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</si>
  <si>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</si>
  <si>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</si>
  <si>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</si>
  <si>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</si>
  <si>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</si>
  <si>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</si>
  <si>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</si>
  <si>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</si>
  <si>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</si>
  <si>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</si>
  <si>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</si>
  <si>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</si>
  <si>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</si>
  <si>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</si>
  <si>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</si>
  <si>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</si>
  <si>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</si>
  <si>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</si>
  <si>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</si>
  <si>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</si>
  <si>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</si>
  <si>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</si>
  <si>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</si>
  <si>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</si>
  <si>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</si>
  <si>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</si>
  <si>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</si>
  <si>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</si>
  <si>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</si>
  <si>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</si>
  <si>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</si>
  <si>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</si>
  <si>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</si>
  <si>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</si>
  <si>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</si>
  <si>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</si>
  <si>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</si>
  <si>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</si>
  <si>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</si>
  <si>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</si>
  <si>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</si>
  <si>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</si>
  <si>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</si>
  <si>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</si>
  <si>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</si>
  <si>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</si>
  <si>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</si>
  <si>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</si>
  <si>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</si>
  <si>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</si>
  <si>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</si>
  <si>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</si>
  <si>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</si>
  <si>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</si>
  <si>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</si>
  <si>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</si>
  <si>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</si>
  <si>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</si>
  <si>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</si>
  <si>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</si>
  <si>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</si>
  <si>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</si>
  <si>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</si>
  <si>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</si>
  <si>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</si>
  <si>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</si>
  <si>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</si>
  <si>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</si>
  <si>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</si>
  <si>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</si>
  <si>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</si>
  <si>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</si>
  <si>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</si>
  <si>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</si>
  <si>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</si>
  <si>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</si>
  <si>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</si>
  <si>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</si>
  <si>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</si>
  <si>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</si>
  <si>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</si>
  <si>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</si>
  <si>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</si>
  <si>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</si>
  <si>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</si>
  <si>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</si>
  <si>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</si>
  <si>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</si>
  <si>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</si>
  <si>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</si>
  <si>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</si>
  <si>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</si>
  <si>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</si>
  <si>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</si>
  <si>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</si>
  <si>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</si>
  <si>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</si>
  <si>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</si>
  <si>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</si>
  <si>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</si>
  <si>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</si>
  <si>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</si>
  <si>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</si>
  <si>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</si>
  <si>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</si>
  <si>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</si>
  <si>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</si>
  <si>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</si>
  <si>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</si>
  <si>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</si>
  <si>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</si>
  <si>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</si>
  <si>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</si>
  <si>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</si>
  <si>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</si>
  <si>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</si>
  <si>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</si>
  <si>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</si>
  <si>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</si>
  <si>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</si>
  <si>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</si>
  <si>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</si>
  <si>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</si>
  <si>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</si>
  <si>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</si>
  <si>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</si>
  <si>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</si>
  <si>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</si>
  <si>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</si>
  <si>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</si>
  <si>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</si>
  <si>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</si>
  <si>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</si>
  <si>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</si>
  <si>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</si>
  <si>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</si>
  <si>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</si>
  <si>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</si>
  <si>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</si>
  <si>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</si>
  <si>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</si>
  <si>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</si>
  <si>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</si>
  <si>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</si>
  <si>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</si>
  <si>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</si>
  <si>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</si>
  <si>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</si>
  <si>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</si>
  <si>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</si>
  <si>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</si>
  <si>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</si>
  <si>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</si>
  <si>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</si>
  <si>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</si>
  <si>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</si>
  <si>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</si>
  <si>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</si>
  <si>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</si>
  <si>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</si>
  <si>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</si>
  <si>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</si>
  <si>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</si>
  <si>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</si>
  <si>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</si>
  <si>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</si>
  <si>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</si>
  <si>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</si>
  <si>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</si>
  <si>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</si>
  <si>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</si>
  <si>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</si>
  <si>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</si>
  <si>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</si>
  <si>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</si>
  <si>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</si>
  <si>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</si>
  <si>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</si>
  <si>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</si>
  <si>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</si>
  <si>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</si>
  <si>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</si>
  <si>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</si>
  <si>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</si>
  <si>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</si>
  <si>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</si>
  <si>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</si>
  <si>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</si>
  <si>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</si>
  <si>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</si>
  <si>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</si>
  <si>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</si>
  <si>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</si>
  <si>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</si>
  <si>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</si>
  <si>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</si>
  <si>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</si>
  <si>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</si>
  <si>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</si>
  <si>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</si>
  <si>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</si>
  <si>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</si>
  <si>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</si>
  <si>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</si>
  <si>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</si>
  <si>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</si>
  <si>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</si>
  <si>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</si>
  <si>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</si>
  <si>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</si>
  <si>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</si>
  <si>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</si>
  <si>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</si>
  <si>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</si>
  <si>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</si>
  <si>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</si>
  <si>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</si>
  <si>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</si>
  <si>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</si>
  <si>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</si>
  <si>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</si>
  <si>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</si>
  <si>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</si>
  <si>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</si>
  <si>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</si>
  <si>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</si>
  <si>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</si>
  <si>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</si>
  <si>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</si>
  <si>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</si>
  <si>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</si>
  <si>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</si>
  <si>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</si>
  <si>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</si>
  <si>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</si>
  <si>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</si>
  <si>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</si>
  <si>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</si>
  <si>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</si>
  <si>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</si>
  <si>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</si>
  <si>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</si>
  <si>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</si>
  <si>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</si>
  <si>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</si>
  <si>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</si>
  <si>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</si>
  <si>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</si>
  <si>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</si>
  <si>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</si>
  <si>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</si>
  <si>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</si>
  <si>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</si>
  <si>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</si>
  <si>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</si>
  <si>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</si>
  <si>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</si>
  <si>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</si>
  <si>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</si>
  <si>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</si>
  <si>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</si>
  <si>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</si>
  <si>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</si>
  <si>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</si>
  <si>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</si>
  <si>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</si>
  <si>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</si>
  <si>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</si>
  <si>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</si>
  <si>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</si>
  <si>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</si>
  <si>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</si>
  <si>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</si>
  <si>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</si>
  <si>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</si>
  <si>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</si>
  <si>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</si>
  <si>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</si>
  <si>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</si>
  <si>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</si>
  <si>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</si>
  <si>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</si>
  <si>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</si>
  <si>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</si>
  <si>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</si>
  <si>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</si>
  <si>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</si>
  <si>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</si>
  <si>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</si>
  <si>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</si>
  <si>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</si>
  <si>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</si>
  <si>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</si>
  <si>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</si>
  <si>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</si>
  <si>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</si>
  <si>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</si>
  <si>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</si>
  <si>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</si>
  <si>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</si>
  <si>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</si>
  <si>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</si>
  <si>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</si>
  <si>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</si>
  <si>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</si>
  <si>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</si>
  <si>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</si>
  <si>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</si>
  <si>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</si>
  <si>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</si>
  <si>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</si>
  <si>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</si>
  <si>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</si>
  <si>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</si>
  <si>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</si>
  <si>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</si>
  <si>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</si>
  <si>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</si>
  <si>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</si>
  <si>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</si>
  <si>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</si>
  <si>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</si>
  <si>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</si>
  <si>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</si>
  <si>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</si>
  <si>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</si>
  <si>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</si>
  <si>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</si>
  <si>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</si>
  <si>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</si>
  <si>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</si>
  <si>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</si>
  <si>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</si>
  <si>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</si>
  <si>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</si>
  <si>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</si>
  <si>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</si>
  <si>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</si>
  <si>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</si>
  <si>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</si>
  <si>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</si>
  <si>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</si>
  <si>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</si>
  <si>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</si>
  <si>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</si>
  <si>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</si>
  <si>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</si>
  <si>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</si>
  <si>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</si>
  <si>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</si>
  <si>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</si>
  <si>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</si>
  <si>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</si>
  <si>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</si>
  <si>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</si>
  <si>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</si>
  <si>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</si>
  <si>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</si>
  <si>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</si>
  <si>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</si>
  <si>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</si>
  <si>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</si>
  <si>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</si>
  <si>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</si>
  <si>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</si>
  <si>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</si>
  <si>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</si>
  <si>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</si>
  <si>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</si>
  <si>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</si>
  <si>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</si>
  <si>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</si>
  <si>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</si>
  <si>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</si>
  <si>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</si>
  <si>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</si>
  <si>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</si>
  <si>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</si>
  <si>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</si>
  <si>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</si>
  <si>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</si>
  <si>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</si>
  <si>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</si>
  <si>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</si>
  <si>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</si>
  <si>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</si>
  <si>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</si>
  <si>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</si>
  <si>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</si>
  <si>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</si>
  <si>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</si>
  <si>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</si>
  <si>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</si>
  <si>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</si>
  <si>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</si>
  <si>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</si>
  <si>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</si>
  <si>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</si>
  <si>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</si>
  <si>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</si>
  <si>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</si>
  <si>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</si>
  <si>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</si>
  <si>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</si>
  <si>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</si>
  <si>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</si>
  <si>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</si>
  <si>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</si>
  <si>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</si>
  <si>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</si>
  <si>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</si>
  <si>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</si>
  <si>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</si>
  <si>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</si>
  <si>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</si>
  <si>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</si>
  <si>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</si>
  <si>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</si>
  <si>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</si>
  <si>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</si>
  <si>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</si>
  <si>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</si>
  <si>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</si>
  <si>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</si>
  <si>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</si>
  <si>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</si>
  <si>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</si>
  <si>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</si>
  <si>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VISA office</t>
  </si>
  <si>
    <t>purchased motor</t>
  </si>
  <si>
    <t>purchaed 100 nos springs for diffusers + fare</t>
  </si>
  <si>
    <t>new building jameel</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</si>
  <si>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</si>
  <si>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</si>
  <si>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</si>
  <si>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</si>
  <si>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</si>
  <si>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</si>
  <si>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</si>
  <si>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</si>
  <si>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</si>
  <si>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</si>
  <si>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</si>
  <si>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</si>
  <si>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</si>
  <si>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</si>
  <si>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</si>
  <si>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</si>
  <si>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</si>
  <si>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</si>
  <si>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</si>
  <si>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</si>
  <si>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</si>
  <si>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</si>
  <si>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</si>
  <si>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</si>
  <si>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</si>
  <si>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</si>
  <si>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</si>
  <si>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</si>
  <si>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</si>
  <si>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</si>
  <si>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</si>
  <si>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</si>
  <si>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</si>
  <si>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</si>
  <si>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</si>
  <si>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</si>
  <si>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</si>
  <si>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</si>
  <si>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</si>
  <si>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</si>
  <si>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</si>
  <si>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</si>
  <si>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</si>
  <si>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</si>
  <si>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</si>
  <si>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</si>
  <si>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</si>
  <si>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</si>
  <si>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</si>
  <si>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</si>
  <si>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</si>
  <si>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</si>
  <si>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</si>
  <si>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</si>
  <si>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</si>
  <si>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</si>
  <si>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</si>
  <si>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</si>
  <si>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</si>
  <si>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</si>
  <si>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</si>
  <si>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</si>
  <si>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</si>
  <si>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</si>
  <si>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</si>
  <si>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</si>
  <si>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</si>
  <si>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</si>
  <si>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</si>
  <si>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</si>
  <si>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</si>
  <si>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</si>
  <si>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</si>
  <si>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</si>
  <si>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</si>
  <si>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</si>
  <si>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</si>
  <si>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</si>
  <si>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</si>
  <si>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</si>
  <si>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</si>
  <si>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</si>
  <si>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</si>
  <si>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</si>
  <si>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</si>
  <si>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</si>
  <si>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</si>
  <si>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</si>
  <si>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</si>
  <si>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</si>
  <si>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</si>
  <si>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</si>
  <si>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</si>
  <si>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</si>
  <si>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</si>
  <si>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</si>
  <si>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</si>
  <si>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</si>
  <si>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</si>
  <si>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</si>
  <si>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</si>
  <si>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</si>
  <si>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</si>
  <si>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</si>
  <si>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</si>
  <si>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</si>
  <si>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</si>
  <si>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</si>
  <si>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</si>
  <si>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</si>
  <si>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</si>
  <si>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</si>
  <si>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</si>
  <si>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</si>
  <si>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</si>
  <si>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Phase IV Banglow</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</si>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</sst>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26" borderId="1" xfId="0" quotePrefix="1" applyFill="1" applyBorder="1" applyAlignment="1">
      <alignment horizontal="right" vertical="center" wrapText="1"/>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16-May-24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25.55048229167" createdVersion="5" refreshedVersion="8" minRefreshableVersion="3" recordCount="4181" xr:uid="{00000000-000A-0000-FFFF-FFFF2F000000}">
  <cacheSource type="worksheet">
    <worksheetSource ref="A1:H5566" sheet="Supplier"/>
  </cacheSource>
  <cacheFields count="8">
    <cacheField name="Date" numFmtId="0">
      <sharedItems containsNonDate="0" containsDate="1" containsString="0" containsBlank="1" minDate="2015-11-24T00:00:00" maxDate="2024-05-12T00:00:00" count="1368">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8T00:00:00"/>
        <d v="2024-04-15T00:00:00"/>
        <d v="2024-04-18T00:00:00"/>
        <d v="2024-04-19T00:00:00"/>
        <d v="2024-04-22T00:00:00"/>
        <d v="2024-04-24T00:00:00"/>
        <d v="2024-04-25T00:00:00"/>
        <d v="2024-04-29T00:00:00"/>
        <d v="2024-04-30T00:00:00"/>
        <d v="2024-05-03T00:00:00"/>
        <d v="2024-05-04T00:00:00"/>
        <d v="2024-05-06T00:00:00"/>
        <d v="2024-05-07T00:00:00"/>
        <d v="2024-05-09T00:00:00"/>
        <d v="2024-05-11T00:00:00"/>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9">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Engro 3rd &amp; 8th Floor"/>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25.668173726852" createdVersion="5" refreshedVersion="8" minRefreshableVersion="3" recordCount="19439" xr:uid="{00000000-000A-0000-FFFF-FFFF2E000000}">
  <cacheSource type="worksheet">
    <worksheetSource ref="A1:H20347" sheet="Posting"/>
  </cacheSource>
  <cacheFields count="8">
    <cacheField name="Date" numFmtId="0">
      <sharedItems containsDate="1" containsBlank="1" containsMixedTypes="1" minDate="2013-12-15T00:00:00" maxDate="2024-05-14T00:00:00" count="233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VISA office"/>
        <s v="new building jameel"/>
        <s v="C-50 Kuchi Memon soc."/>
        <s v="Yousuf Dara"/>
        <s v="Phase IV Banglow"/>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9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05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1% invoice charges "/>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MCB chq 1973738890 (paid for commissioning CHQ amt = 189932"/>
        <s v="MCB chq 1973738890 (paid for pressure switchCHQ amt = 189932"/>
        <s v="Received BAHL cash crossed Chqs from Mughal Constructors"/>
        <s v="MCB chq 1973738893  total amt = 88649"/>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0">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19"/>
    <x v="5"/>
    <s v="4869"/>
    <n v="4380"/>
    <m/>
    <n v="4380"/>
    <m/>
  </r>
  <r>
    <x v="1136"/>
    <x v="104"/>
    <x v="3"/>
    <s v="2842"/>
    <n v="5396"/>
    <m/>
    <n v="5396"/>
    <m/>
  </r>
  <r>
    <x v="1136"/>
    <x v="104"/>
    <x v="5"/>
    <s v="4873"/>
    <n v="9125"/>
    <m/>
    <n v="9125"/>
    <m/>
  </r>
  <r>
    <x v="1136"/>
    <x v="105"/>
    <x v="0"/>
    <m/>
    <m/>
    <n v="1500000"/>
    <n v="-1500000"/>
    <s v="Online By Total Construction in ac of BAH (rec on 15- Dec 23)"/>
  </r>
  <r>
    <x v="1136"/>
    <x v="108"/>
    <x v="20"/>
    <m/>
    <m/>
    <n v="250000"/>
    <n v="-250000"/>
    <s v="Online By Total Construction in ac of BAH (rec on 15- Dec 23)"/>
  </r>
  <r>
    <x v="1136"/>
    <x v="103"/>
    <x v="20"/>
    <m/>
    <m/>
    <n v="250000"/>
    <n v="-250000"/>
    <s v="Online By Total Construction in ac of BAH (rec on 15- Dec 23)"/>
  </r>
  <r>
    <x v="1136"/>
    <x v="107"/>
    <x v="20"/>
    <m/>
    <m/>
    <n v="250000"/>
    <n v="-250000"/>
    <s v="Online By Total Construction in ac of BAH (rec on 15- Dec 23)"/>
  </r>
  <r>
    <x v="1136"/>
    <x v="119"/>
    <x v="20"/>
    <m/>
    <m/>
    <n v="250000"/>
    <n v="-250000"/>
    <s v="Online By Total Construction in ac of BAH (rec on 15- Dec 23)"/>
  </r>
  <r>
    <x v="1136"/>
    <x v="108"/>
    <x v="14"/>
    <m/>
    <m/>
    <n v="1000000"/>
    <n v="-1000000"/>
    <s v="Online By Total Construction in ac of BAH (rec on 15- Dec 23)"/>
  </r>
  <r>
    <x v="1137"/>
    <x v="110"/>
    <x v="3"/>
    <m/>
    <m/>
    <n v="14707"/>
    <n v="-14707"/>
    <s v="Online by al madina sttel = 160,000"/>
  </r>
  <r>
    <x v="1137"/>
    <x v="106"/>
    <x v="3"/>
    <m/>
    <m/>
    <n v="41074"/>
    <n v="-41074"/>
    <s v="Online by al madina sttel = 160,000"/>
  </r>
  <r>
    <x v="1137"/>
    <x v="108"/>
    <x v="3"/>
    <m/>
    <m/>
    <n v="32306"/>
    <n v="-32306"/>
    <s v="Online by al madina sttel = 160,000"/>
  </r>
  <r>
    <x v="1137"/>
    <x v="103"/>
    <x v="3"/>
    <m/>
    <m/>
    <n v="5887"/>
    <n v="-5887"/>
    <s v="Online by al madina sttel = 160,000"/>
  </r>
  <r>
    <x v="1137"/>
    <x v="119"/>
    <x v="3"/>
    <m/>
    <m/>
    <n v="52104"/>
    <n v="-52104"/>
    <s v="Online by al madina sttel = 160,000"/>
  </r>
  <r>
    <x v="1137"/>
    <x v="120"/>
    <x v="3"/>
    <m/>
    <m/>
    <n v="1420"/>
    <n v="-1420"/>
    <s v="Online by al madina sttel = 160,000"/>
  </r>
  <r>
    <x v="1137"/>
    <x v="104"/>
    <x v="3"/>
    <m/>
    <m/>
    <n v="12502"/>
    <n v="-12502"/>
    <s v="Online by al madina sttel = 160,000"/>
  </r>
  <r>
    <x v="1137"/>
    <x v="105"/>
    <x v="0"/>
    <s v="533"/>
    <n v="1343560"/>
    <m/>
    <n v="1343560"/>
    <m/>
  </r>
  <r>
    <x v="1137"/>
    <x v="104"/>
    <x v="3"/>
    <s v="2858"/>
    <n v="1113"/>
    <m/>
    <n v="1113"/>
    <m/>
  </r>
  <r>
    <x v="1138"/>
    <x v="104"/>
    <x v="5"/>
    <s v="4875"/>
    <n v="6580"/>
    <m/>
    <n v="6580"/>
    <m/>
  </r>
  <r>
    <x v="1139"/>
    <x v="107"/>
    <x v="22"/>
    <s v="2166"/>
    <n v="44000"/>
    <m/>
    <n v="44000"/>
    <m/>
  </r>
  <r>
    <x v="1140"/>
    <x v="105"/>
    <x v="0"/>
    <s v="538"/>
    <n v="987960"/>
    <m/>
    <n v="987960"/>
    <m/>
  </r>
  <r>
    <x v="1141"/>
    <x v="107"/>
    <x v="25"/>
    <m/>
    <m/>
    <n v="189553"/>
    <n v="-189553"/>
    <s v="CHQ rec from NEC in Engro Acc"/>
  </r>
  <r>
    <x v="1142"/>
    <x v="104"/>
    <x v="20"/>
    <s v="153"/>
    <n v="717268"/>
    <m/>
    <n v="717268"/>
    <m/>
  </r>
  <r>
    <x v="1142"/>
    <x v="107"/>
    <x v="25"/>
    <m/>
    <m/>
    <n v="472526"/>
    <n v="-472526"/>
    <s v="CHQ rec from NEC in Engro Acc"/>
  </r>
  <r>
    <x v="1143"/>
    <x v="107"/>
    <x v="15"/>
    <s v="742"/>
    <n v="11148"/>
    <m/>
    <n v="11148"/>
    <s v="discounted bill"/>
  </r>
  <r>
    <x v="1143"/>
    <x v="108"/>
    <x v="22"/>
    <s v="2175"/>
    <n v="14520"/>
    <m/>
    <n v="14520"/>
    <m/>
  </r>
  <r>
    <x v="1143"/>
    <x v="104"/>
    <x v="22"/>
    <s v="2176"/>
    <n v="382500"/>
    <m/>
    <n v="382500"/>
    <m/>
  </r>
  <r>
    <x v="1143"/>
    <x v="98"/>
    <x v="9"/>
    <m/>
    <m/>
    <n v="500000"/>
    <n v="-500000"/>
    <s v="online by adeel steel"/>
  </r>
  <r>
    <x v="1143"/>
    <x v="106"/>
    <x v="1"/>
    <m/>
    <m/>
    <n v="250000"/>
    <n v="-250000"/>
    <s v="online by adeel steel"/>
  </r>
  <r>
    <x v="1143"/>
    <x v="106"/>
    <x v="5"/>
    <m/>
    <m/>
    <n v="91980"/>
    <n v="-91980"/>
    <s v="CHQ given to sheikh traders care off Adeel steel (Rec from Total in BAH deal) = 1,075,700"/>
  </r>
  <r>
    <x v="1143"/>
    <x v="88"/>
    <x v="5"/>
    <m/>
    <m/>
    <n v="21340"/>
    <n v="-21340"/>
    <m/>
  </r>
  <r>
    <x v="1143"/>
    <x v="113"/>
    <x v="5"/>
    <m/>
    <m/>
    <n v="140985"/>
    <n v="-140985"/>
    <m/>
  </r>
  <r>
    <x v="1143"/>
    <x v="108"/>
    <x v="5"/>
    <m/>
    <m/>
    <n v="15980"/>
    <n v="-15980"/>
    <m/>
  </r>
  <r>
    <x v="1143"/>
    <x v="115"/>
    <x v="5"/>
    <m/>
    <m/>
    <n v="45000"/>
    <n v="-45000"/>
    <m/>
  </r>
  <r>
    <x v="1143"/>
    <x v="114"/>
    <x v="5"/>
    <m/>
    <m/>
    <n v="114255"/>
    <n v="-114255"/>
    <m/>
  </r>
  <r>
    <x v="1143"/>
    <x v="107"/>
    <x v="5"/>
    <m/>
    <m/>
    <n v="83530"/>
    <n v="-83530"/>
    <m/>
  </r>
  <r>
    <x v="1143"/>
    <x v="117"/>
    <x v="5"/>
    <m/>
    <m/>
    <n v="65500"/>
    <n v="-65500"/>
    <m/>
  </r>
  <r>
    <x v="1143"/>
    <x v="119"/>
    <x v="5"/>
    <m/>
    <m/>
    <n v="250855"/>
    <n v="-250855"/>
    <m/>
  </r>
  <r>
    <x v="1143"/>
    <x v="104"/>
    <x v="5"/>
    <m/>
    <m/>
    <n v="41135"/>
    <n v="-41135"/>
    <m/>
  </r>
  <r>
    <x v="1143"/>
    <x v="107"/>
    <x v="5"/>
    <m/>
    <m/>
    <n v="103490"/>
    <n v="-103490"/>
    <m/>
  </r>
  <r>
    <x v="1143"/>
    <x v="105"/>
    <x v="5"/>
    <m/>
    <m/>
    <n v="56000"/>
    <n v="-56000"/>
    <m/>
  </r>
  <r>
    <x v="1143"/>
    <x v="123"/>
    <x v="5"/>
    <m/>
    <m/>
    <n v="45650"/>
    <n v="-45650"/>
    <m/>
  </r>
  <r>
    <x v="1143"/>
    <x v="107"/>
    <x v="5"/>
    <s v="4893"/>
    <n v="3500"/>
    <m/>
    <n v="3500"/>
    <m/>
  </r>
  <r>
    <x v="1144"/>
    <x v="105"/>
    <x v="30"/>
    <m/>
    <n v="1044000"/>
    <m/>
    <n v="1044000"/>
    <m/>
  </r>
  <r>
    <x v="1144"/>
    <x v="107"/>
    <x v="20"/>
    <s v="154"/>
    <n v="26569"/>
    <m/>
    <n v="26569"/>
    <m/>
  </r>
  <r>
    <x v="1144"/>
    <x v="119"/>
    <x v="20"/>
    <s v="155"/>
    <n v="15289"/>
    <m/>
    <n v="15289"/>
    <m/>
  </r>
  <r>
    <x v="1144"/>
    <x v="105"/>
    <x v="30"/>
    <m/>
    <m/>
    <n v="1000000"/>
    <n v="-1000000"/>
    <s v="CHQ Paid (CHQ given from Total in BAH deal Rec)"/>
  </r>
  <r>
    <x v="1144"/>
    <x v="25"/>
    <x v="7"/>
    <m/>
    <m/>
    <n v="159545"/>
    <n v="-159545"/>
    <s v="Online by al madina steel = 250,000"/>
  </r>
  <r>
    <x v="1144"/>
    <x v="65"/>
    <x v="7"/>
    <m/>
    <m/>
    <n v="80843"/>
    <n v="-80843"/>
    <m/>
  </r>
  <r>
    <x v="1144"/>
    <x v="70"/>
    <x v="7"/>
    <m/>
    <m/>
    <n v="4245"/>
    <n v="-4245"/>
    <m/>
  </r>
  <r>
    <x v="1144"/>
    <x v="112"/>
    <x v="7"/>
    <m/>
    <m/>
    <n v="5367"/>
    <n v="-5367"/>
    <m/>
  </r>
  <r>
    <x v="1145"/>
    <x v="103"/>
    <x v="14"/>
    <m/>
    <m/>
    <n v="1500000"/>
    <n v="-1500000"/>
    <s v="CHQ Paid (CHQ given from Total in BAH deal Rec)"/>
  </r>
  <r>
    <x v="1145"/>
    <x v="107"/>
    <x v="5"/>
    <s v="4897"/>
    <n v="7000"/>
    <m/>
    <n v="7000"/>
    <m/>
  </r>
  <r>
    <x v="1146"/>
    <x v="103"/>
    <x v="19"/>
    <m/>
    <m/>
    <n v="1000000"/>
    <n v="-1000000"/>
    <s v="CHQ Paid (CHQ given from Total in BAH deal Rec)"/>
  </r>
  <r>
    <x v="1146"/>
    <x v="104"/>
    <x v="0"/>
    <m/>
    <m/>
    <n v="250000"/>
    <n v="-250000"/>
    <s v="Online by al madina steel "/>
  </r>
  <r>
    <x v="1146"/>
    <x v="108"/>
    <x v="14"/>
    <m/>
    <m/>
    <n v="1000000"/>
    <n v="-1000000"/>
    <s v="CHQ Paid (CHQ given from Total in BAH deal Rec)"/>
  </r>
  <r>
    <x v="1146"/>
    <x v="105"/>
    <x v="19"/>
    <m/>
    <n v="2000000"/>
    <m/>
    <n v="2000000"/>
    <s v="deal lock in eY"/>
  </r>
  <r>
    <x v="1146"/>
    <x v="105"/>
    <x v="19"/>
    <m/>
    <m/>
    <n v="1000000"/>
    <n v="-1000000"/>
    <s v="Advance given in EY deal (Cash collect by tajammul from Al madina steel)"/>
  </r>
  <r>
    <x v="1146"/>
    <x v="105"/>
    <x v="19"/>
    <m/>
    <m/>
    <n v="250000"/>
    <n v="-250000"/>
    <s v="Online by adeel steel"/>
  </r>
  <r>
    <x v="1146"/>
    <x v="105"/>
    <x v="19"/>
    <m/>
    <m/>
    <n v="250000"/>
    <n v="-250000"/>
    <s v="Online by adeel steel"/>
  </r>
  <r>
    <x v="1147"/>
    <x v="102"/>
    <x v="0"/>
    <m/>
    <n v="199500"/>
    <m/>
    <n v="199500"/>
    <m/>
  </r>
  <r>
    <x v="1148"/>
    <x v="115"/>
    <x v="9"/>
    <m/>
    <m/>
    <n v="60000"/>
    <n v="-60000"/>
    <s v="online by adeel steel"/>
  </r>
  <r>
    <x v="1148"/>
    <x v="114"/>
    <x v="9"/>
    <m/>
    <m/>
    <n v="190000"/>
    <n v="-190000"/>
    <m/>
  </r>
  <r>
    <x v="1148"/>
    <x v="107"/>
    <x v="24"/>
    <m/>
    <m/>
    <n v="500000"/>
    <n v="-500000"/>
    <s v="Online by adeel steel"/>
  </r>
  <r>
    <x v="1148"/>
    <x v="102"/>
    <x v="0"/>
    <s v="5660"/>
    <n v="1154145"/>
    <m/>
    <n v="1154145"/>
    <s v="GST invoice in the name of IK Associates"/>
  </r>
  <r>
    <x v="1149"/>
    <x v="102"/>
    <x v="0"/>
    <m/>
    <m/>
    <n v="1154145"/>
    <n v="-1154145"/>
    <s v="CHq rec from IK in Dawood center"/>
  </r>
  <r>
    <x v="1149"/>
    <x v="91"/>
    <x v="3"/>
    <s v="3182"/>
    <n v="111994"/>
    <m/>
    <n v="111994"/>
    <m/>
  </r>
  <r>
    <x v="1149"/>
    <x v="105"/>
    <x v="13"/>
    <m/>
    <m/>
    <n v="750000"/>
    <n v="-750000"/>
    <s v="sheet hawala from al madia steel"/>
  </r>
  <r>
    <x v="1149"/>
    <x v="108"/>
    <x v="20"/>
    <m/>
    <m/>
    <n v="250000"/>
    <n v="-250000"/>
    <s v="sheet hawala from al madina steel"/>
  </r>
  <r>
    <x v="1149"/>
    <x v="119"/>
    <x v="20"/>
    <m/>
    <m/>
    <n v="250000"/>
    <n v="-250000"/>
    <m/>
  </r>
  <r>
    <x v="1149"/>
    <x v="104"/>
    <x v="20"/>
    <m/>
    <m/>
    <n v="500000"/>
    <n v="-500000"/>
    <m/>
  </r>
  <r>
    <x v="1149"/>
    <x v="105"/>
    <x v="0"/>
    <s v="545"/>
    <n v="94520"/>
    <m/>
    <n v="94520"/>
    <m/>
  </r>
  <r>
    <x v="1149"/>
    <x v="107"/>
    <x v="22"/>
    <s v="2212"/>
    <n v="8400"/>
    <m/>
    <n v="8400"/>
    <m/>
  </r>
  <r>
    <x v="1150"/>
    <x v="105"/>
    <x v="0"/>
    <s v="547"/>
    <n v="9630"/>
    <m/>
    <n v="9630"/>
    <m/>
  </r>
  <r>
    <x v="1151"/>
    <x v="102"/>
    <x v="5"/>
    <s v="4918"/>
    <n v="33840"/>
    <m/>
    <n v="33840"/>
    <m/>
  </r>
  <r>
    <x v="1151"/>
    <x v="104"/>
    <x v="22"/>
    <s v="2228"/>
    <n v="102000"/>
    <m/>
    <n v="102000"/>
    <m/>
  </r>
  <r>
    <x v="1151"/>
    <x v="109"/>
    <x v="22"/>
    <s v="2229"/>
    <n v="82500"/>
    <m/>
    <n v="82500"/>
    <m/>
  </r>
  <r>
    <x v="1151"/>
    <x v="5"/>
    <x v="3"/>
    <s v="3242"/>
    <n v="34317"/>
    <m/>
    <n v="34317"/>
    <m/>
  </r>
  <r>
    <x v="1152"/>
    <x v="112"/>
    <x v="20"/>
    <m/>
    <m/>
    <n v="25780"/>
    <n v="-25780"/>
    <s v="sheet hawala adjust from al madina steel = 900,000"/>
  </r>
  <r>
    <x v="1152"/>
    <x v="108"/>
    <x v="20"/>
    <m/>
    <m/>
    <n v="10470"/>
    <n v="-10470"/>
    <m/>
  </r>
  <r>
    <x v="1152"/>
    <x v="103"/>
    <x v="20"/>
    <m/>
    <m/>
    <n v="1347"/>
    <n v="-1347"/>
    <m/>
  </r>
  <r>
    <x v="1152"/>
    <x v="107"/>
    <x v="20"/>
    <m/>
    <m/>
    <n v="187415"/>
    <n v="-187415"/>
    <m/>
  </r>
  <r>
    <x v="1152"/>
    <x v="117"/>
    <x v="20"/>
    <m/>
    <m/>
    <n v="4390"/>
    <n v="-4390"/>
    <m/>
  </r>
  <r>
    <x v="1152"/>
    <x v="118"/>
    <x v="20"/>
    <m/>
    <m/>
    <n v="75122"/>
    <n v="-75122"/>
    <m/>
  </r>
  <r>
    <x v="1152"/>
    <x v="119"/>
    <x v="20"/>
    <m/>
    <m/>
    <n v="130168"/>
    <n v="-130168"/>
    <m/>
  </r>
  <r>
    <x v="1152"/>
    <x v="120"/>
    <x v="20"/>
    <m/>
    <m/>
    <n v="13416"/>
    <n v="-13416"/>
    <m/>
  </r>
  <r>
    <x v="1152"/>
    <x v="121"/>
    <x v="20"/>
    <m/>
    <m/>
    <n v="56173"/>
    <n v="-56173"/>
    <m/>
  </r>
  <r>
    <x v="1152"/>
    <x v="122"/>
    <x v="20"/>
    <m/>
    <m/>
    <n v="73043"/>
    <n v="-73043"/>
    <m/>
  </r>
  <r>
    <x v="1152"/>
    <x v="104"/>
    <x v="20"/>
    <m/>
    <m/>
    <n v="322676"/>
    <n v="-322676"/>
    <m/>
  </r>
  <r>
    <x v="1152"/>
    <x v="102"/>
    <x v="3"/>
    <s v="3282"/>
    <n v="30000"/>
    <m/>
    <n v="30000"/>
    <m/>
  </r>
  <r>
    <x v="1153"/>
    <x v="107"/>
    <x v="5"/>
    <s v="4924"/>
    <n v="10500"/>
    <m/>
    <n v="10500"/>
    <m/>
  </r>
  <r>
    <x v="1153"/>
    <x v="105"/>
    <x v="22"/>
    <s v="2235"/>
    <n v="239352"/>
    <m/>
    <n v="239352"/>
    <m/>
  </r>
  <r>
    <x v="1153"/>
    <x v="105"/>
    <x v="22"/>
    <s v="2236"/>
    <n v="115501"/>
    <m/>
    <n v="115501"/>
    <m/>
  </r>
  <r>
    <x v="1154"/>
    <x v="105"/>
    <x v="13"/>
    <m/>
    <m/>
    <n v="306300"/>
    <n v="-306300"/>
    <s v="sheet purchased from adeel steel (973 Kgs)"/>
  </r>
  <r>
    <x v="1155"/>
    <x v="110"/>
    <x v="22"/>
    <m/>
    <m/>
    <n v="148537"/>
    <n v="-148537"/>
    <s v="Cash given by Bilal bhai = 750,000"/>
  </r>
  <r>
    <x v="1155"/>
    <x v="112"/>
    <x v="22"/>
    <m/>
    <m/>
    <n v="8740"/>
    <n v="-8740"/>
    <m/>
  </r>
  <r>
    <x v="1155"/>
    <x v="115"/>
    <x v="22"/>
    <m/>
    <m/>
    <n v="91300"/>
    <n v="-91300"/>
    <m/>
  </r>
  <r>
    <x v="1155"/>
    <x v="116"/>
    <x v="22"/>
    <m/>
    <m/>
    <n v="10980"/>
    <n v="-10980"/>
    <m/>
  </r>
  <r>
    <x v="1155"/>
    <x v="114"/>
    <x v="22"/>
    <m/>
    <m/>
    <n v="206520"/>
    <n v="-206520"/>
    <m/>
  </r>
  <r>
    <x v="1155"/>
    <x v="120"/>
    <x v="22"/>
    <m/>
    <m/>
    <n v="19640"/>
    <n v="-19640"/>
    <m/>
  </r>
  <r>
    <x v="1155"/>
    <x v="113"/>
    <x v="22"/>
    <m/>
    <m/>
    <n v="259118"/>
    <n v="-259118"/>
    <m/>
  </r>
  <r>
    <x v="1155"/>
    <x v="103"/>
    <x v="22"/>
    <m/>
    <m/>
    <n v="5165"/>
    <n v="-5165"/>
    <m/>
  </r>
  <r>
    <x v="1156"/>
    <x v="105"/>
    <x v="14"/>
    <s v="1805"/>
    <n v="816740"/>
    <m/>
    <n v="816740"/>
    <m/>
  </r>
  <r>
    <x v="1156"/>
    <x v="105"/>
    <x v="22"/>
    <s v="2256"/>
    <n v="328130"/>
    <m/>
    <n v="328130"/>
    <m/>
  </r>
  <r>
    <x v="1156"/>
    <x v="105"/>
    <x v="22"/>
    <s v="2257"/>
    <n v="151031"/>
    <m/>
    <n v="151031"/>
    <m/>
  </r>
  <r>
    <x v="1156"/>
    <x v="105"/>
    <x v="0"/>
    <s v="553"/>
    <n v="408700"/>
    <m/>
    <n v="408700"/>
    <m/>
  </r>
  <r>
    <x v="1157"/>
    <x v="105"/>
    <x v="31"/>
    <m/>
    <m/>
    <n v="550000"/>
    <n v="-550000"/>
    <s v="CHQ given (rec from Total in BAH project)"/>
  </r>
  <r>
    <x v="1157"/>
    <x v="105"/>
    <x v="14"/>
    <s v="1808"/>
    <n v="831940"/>
    <m/>
    <n v="831940"/>
    <m/>
  </r>
  <r>
    <x v="1157"/>
    <x v="105"/>
    <x v="22"/>
    <s v="2263"/>
    <n v="57332"/>
    <m/>
    <n v="57332"/>
    <m/>
  </r>
  <r>
    <x v="1158"/>
    <x v="107"/>
    <x v="0"/>
    <s v="554"/>
    <n v="36300"/>
    <m/>
    <n v="36300"/>
    <m/>
  </r>
  <r>
    <x v="1158"/>
    <x v="107"/>
    <x v="24"/>
    <s v="24"/>
    <n v="57719"/>
    <m/>
    <n v="57719"/>
    <m/>
  </r>
  <r>
    <x v="1159"/>
    <x v="105"/>
    <x v="22"/>
    <s v="2271"/>
    <n v="24244"/>
    <m/>
    <n v="24244"/>
    <m/>
  </r>
  <r>
    <x v="1159"/>
    <x v="107"/>
    <x v="22"/>
    <s v="2272"/>
    <n v="28900"/>
    <m/>
    <n v="28900"/>
    <m/>
  </r>
  <r>
    <x v="1159"/>
    <x v="107"/>
    <x v="5"/>
    <s v="4938"/>
    <n v="5100"/>
    <m/>
    <n v="5100"/>
    <m/>
  </r>
  <r>
    <x v="1160"/>
    <x v="107"/>
    <x v="5"/>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8"/>
    <m/>
    <m/>
    <n v="56522"/>
    <n v="-56522"/>
    <s v="adjusted"/>
  </r>
  <r>
    <x v="1160"/>
    <x v="87"/>
    <x v="18"/>
    <m/>
    <m/>
    <n v="24000"/>
    <n v="-24000"/>
    <s v="adjusted"/>
  </r>
  <r>
    <x v="1160"/>
    <x v="50"/>
    <x v="11"/>
    <m/>
    <m/>
    <n v="76350"/>
    <n v="-76350"/>
    <s v="adjusted"/>
  </r>
  <r>
    <x v="1160"/>
    <x v="87"/>
    <x v="2"/>
    <m/>
    <m/>
    <n v="33213"/>
    <n v="-33213"/>
    <s v="adjusted"/>
  </r>
  <r>
    <x v="1160"/>
    <x v="25"/>
    <x v="6"/>
    <m/>
    <m/>
    <n v="101800"/>
    <n v="-101800"/>
    <s v="adjusted"/>
  </r>
  <r>
    <x v="1160"/>
    <x v="51"/>
    <x v="6"/>
    <m/>
    <m/>
    <n v="99334"/>
    <n v="-99334"/>
    <s v="adjusted"/>
  </r>
  <r>
    <x v="1160"/>
    <x v="108"/>
    <x v="23"/>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20"/>
    <s v="157"/>
    <n v="128444"/>
    <m/>
    <n v="128444"/>
    <m/>
  </r>
  <r>
    <x v="1162"/>
    <x v="123"/>
    <x v="5"/>
    <s v="20652"/>
    <n v="140000"/>
    <m/>
    <n v="140000"/>
    <m/>
  </r>
  <r>
    <x v="1163"/>
    <x v="123"/>
    <x v="5"/>
    <s v="20651"/>
    <n v="140000"/>
    <m/>
    <n v="140000"/>
    <m/>
  </r>
  <r>
    <x v="1163"/>
    <x v="105"/>
    <x v="14"/>
    <s v="1813"/>
    <n v="816740"/>
    <m/>
    <n v="816740"/>
    <m/>
  </r>
  <r>
    <x v="1164"/>
    <x v="105"/>
    <x v="14"/>
    <s v="1814"/>
    <n v="45600"/>
    <m/>
    <n v="45600"/>
    <m/>
  </r>
  <r>
    <x v="1164"/>
    <x v="123"/>
    <x v="5"/>
    <s v="20653"/>
    <n v="140000"/>
    <m/>
    <n v="140000"/>
    <m/>
  </r>
  <r>
    <x v="1164"/>
    <x v="108"/>
    <x v="14"/>
    <m/>
    <m/>
    <n v="1000000"/>
    <n v="-1000000"/>
    <s v="Online by adeel steel"/>
  </r>
  <r>
    <x v="1164"/>
    <x v="123"/>
    <x v="26"/>
    <m/>
    <n v="312552"/>
    <m/>
    <n v="312552"/>
    <m/>
  </r>
  <r>
    <x v="1164"/>
    <x v="123"/>
    <x v="26"/>
    <m/>
    <m/>
    <n v="150000"/>
    <n v="-150000"/>
    <s v="Online by Al  madina"/>
  </r>
  <r>
    <x v="1164"/>
    <x v="105"/>
    <x v="20"/>
    <s v="156"/>
    <n v="2308000"/>
    <m/>
    <n v="2308000"/>
    <m/>
  </r>
  <r>
    <x v="1164"/>
    <x v="107"/>
    <x v="20"/>
    <s v="158"/>
    <n v="20637"/>
    <m/>
    <n v="20637"/>
    <m/>
  </r>
  <r>
    <x v="1164"/>
    <x v="102"/>
    <x v="20"/>
    <s v="159"/>
    <n v="15317"/>
    <m/>
    <n v="15317"/>
    <m/>
  </r>
  <r>
    <x v="1165"/>
    <x v="108"/>
    <x v="3"/>
    <s v="3611"/>
    <n v="6729"/>
    <m/>
    <n v="6729"/>
    <m/>
  </r>
  <r>
    <x v="1165"/>
    <x v="107"/>
    <x v="24"/>
    <s v="27"/>
    <n v="27608"/>
    <m/>
    <n v="27608"/>
    <m/>
  </r>
  <r>
    <x v="1165"/>
    <x v="105"/>
    <x v="32"/>
    <m/>
    <n v="903164"/>
    <m/>
    <n v="903164"/>
    <m/>
  </r>
  <r>
    <x v="1165"/>
    <x v="105"/>
    <x v="32"/>
    <m/>
    <m/>
    <n v="500000"/>
    <n v="-500000"/>
    <s v="Online by adeel steel"/>
  </r>
  <r>
    <x v="1165"/>
    <x v="105"/>
    <x v="20"/>
    <m/>
    <m/>
    <n v="1000000"/>
    <n v="-1000000"/>
    <s v="Sheet hawala from al madina steel "/>
  </r>
  <r>
    <x v="1166"/>
    <x v="107"/>
    <x v="17"/>
    <m/>
    <m/>
    <n v="500000"/>
    <n v="-500000"/>
    <s v="Cash collect from al madina"/>
  </r>
  <r>
    <x v="1166"/>
    <x v="107"/>
    <x v="5"/>
    <s v="4952"/>
    <n v="22950"/>
    <m/>
    <n v="22950"/>
    <m/>
  </r>
  <r>
    <x v="1166"/>
    <x v="103"/>
    <x v="19"/>
    <m/>
    <m/>
    <n v="500000"/>
    <n v="-500000"/>
    <s v="Online transfer in Naveed ali nawab acc"/>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5"/>
    <s v="20681"/>
    <n v="140000"/>
    <m/>
    <n v="140000"/>
    <m/>
  </r>
  <r>
    <x v="1168"/>
    <x v="123"/>
    <x v="5"/>
    <s v="20682"/>
    <n v="140000"/>
    <m/>
    <n v="140000"/>
    <m/>
  </r>
  <r>
    <x v="1168"/>
    <x v="105"/>
    <x v="22"/>
    <s v="2318"/>
    <n v="169119"/>
    <m/>
    <n v="169119"/>
    <m/>
  </r>
  <r>
    <x v="1168"/>
    <x v="105"/>
    <x v="1"/>
    <s v="1707"/>
    <n v="73000"/>
    <m/>
    <n v="73000"/>
    <m/>
  </r>
  <r>
    <x v="1169"/>
    <x v="106"/>
    <x v="1"/>
    <m/>
    <m/>
    <n v="100000"/>
    <n v="-100000"/>
    <s v="Online by Al madina steel = 300,000"/>
  </r>
  <r>
    <x v="1169"/>
    <x v="103"/>
    <x v="1"/>
    <m/>
    <m/>
    <n v="200000"/>
    <n v="-200000"/>
    <m/>
  </r>
  <r>
    <x v="1169"/>
    <x v="105"/>
    <x v="5"/>
    <s v="4965"/>
    <n v="56000"/>
    <m/>
    <n v="56000"/>
    <m/>
  </r>
  <r>
    <x v="1170"/>
    <x v="105"/>
    <x v="20"/>
    <s v="160"/>
    <n v="294353"/>
    <m/>
    <n v="294353"/>
    <m/>
  </r>
  <r>
    <x v="1170"/>
    <x v="102"/>
    <x v="20"/>
    <s v="161"/>
    <n v="186369"/>
    <m/>
    <n v="186369"/>
    <m/>
  </r>
  <r>
    <x v="1171"/>
    <x v="51"/>
    <x v="20"/>
    <s v="162"/>
    <n v="162620"/>
    <m/>
    <n v="162620"/>
    <m/>
  </r>
  <r>
    <x v="1171"/>
    <x v="107"/>
    <x v="3"/>
    <s v="3791"/>
    <n v="756"/>
    <m/>
    <n v="756"/>
    <m/>
  </r>
  <r>
    <x v="1171"/>
    <x v="123"/>
    <x v="20"/>
    <s v="163"/>
    <n v="220142"/>
    <m/>
    <n v="220142"/>
    <m/>
  </r>
  <r>
    <x v="1171"/>
    <x v="102"/>
    <x v="14"/>
    <s v="1825"/>
    <n v="138352"/>
    <m/>
    <n v="138352"/>
    <m/>
  </r>
  <r>
    <x v="1171"/>
    <x v="102"/>
    <x v="14"/>
    <s v="1827"/>
    <n v="131702"/>
    <m/>
    <n v="131702"/>
    <m/>
  </r>
  <r>
    <x v="1172"/>
    <x v="105"/>
    <x v="22"/>
    <m/>
    <m/>
    <n v="158688"/>
    <n v="-158688"/>
    <s v="cash paid"/>
  </r>
  <r>
    <x v="1173"/>
    <x v="105"/>
    <x v="14"/>
    <s v="1828"/>
    <n v="704112"/>
    <m/>
    <n v="704112"/>
    <m/>
  </r>
  <r>
    <x v="1173"/>
    <x v="123"/>
    <x v="26"/>
    <m/>
    <m/>
    <n v="162500"/>
    <n v="-162500"/>
    <s v="Online by adeel steel"/>
  </r>
  <r>
    <x v="1173"/>
    <x v="123"/>
    <x v="26"/>
    <m/>
    <m/>
    <n v="52"/>
    <n v="-52"/>
    <s v="adjust"/>
  </r>
  <r>
    <x v="1173"/>
    <x v="105"/>
    <x v="22"/>
    <s v="2343"/>
    <n v="158688"/>
    <m/>
    <n v="158688"/>
    <m/>
  </r>
  <r>
    <x v="1174"/>
    <x v="105"/>
    <x v="30"/>
    <m/>
    <n v="850000"/>
    <m/>
    <n v="850000"/>
    <s v="Special basin 12 Nos"/>
  </r>
  <r>
    <x v="1174"/>
    <x v="107"/>
    <x v="5"/>
    <s v="4987"/>
    <n v="8000"/>
    <m/>
    <n v="8000"/>
    <m/>
  </r>
  <r>
    <x v="1175"/>
    <x v="105"/>
    <x v="30"/>
    <m/>
    <m/>
    <n v="500000"/>
    <n v="-500000"/>
    <s v="Online by adeel steel"/>
  </r>
  <r>
    <x v="1176"/>
    <x v="105"/>
    <x v="19"/>
    <m/>
    <m/>
    <n v="500000"/>
    <n v="-500000"/>
    <s v="cash from al madina steel"/>
  </r>
  <r>
    <x v="1177"/>
    <x v="105"/>
    <x v="14"/>
    <s v="1830"/>
    <n v="688912"/>
    <m/>
    <n v="688912"/>
    <m/>
  </r>
  <r>
    <x v="1177"/>
    <x v="91"/>
    <x v="14"/>
    <s v="1835"/>
    <n v="52109"/>
    <m/>
    <n v="52109"/>
    <m/>
  </r>
  <r>
    <x v="1177"/>
    <x v="105"/>
    <x v="14"/>
    <s v="1837"/>
    <n v="90000"/>
    <m/>
    <n v="90000"/>
    <m/>
  </r>
  <r>
    <x v="1178"/>
    <x v="105"/>
    <x v="20"/>
    <m/>
    <m/>
    <n v="1000000"/>
    <n v="-1000000"/>
    <s v="Sheet hawala from al madina steel "/>
  </r>
  <r>
    <x v="1178"/>
    <x v="91"/>
    <x v="20"/>
    <s v="164"/>
    <n v="38932"/>
    <m/>
    <n v="38932"/>
    <m/>
  </r>
  <r>
    <x v="1179"/>
    <x v="105"/>
    <x v="20"/>
    <s v="165"/>
    <n v="23692"/>
    <m/>
    <n v="23692"/>
    <m/>
  </r>
  <r>
    <x v="1179"/>
    <x v="122"/>
    <x v="20"/>
    <s v="166"/>
    <n v="59502"/>
    <m/>
    <n v="59502"/>
    <m/>
  </r>
  <r>
    <x v="1179"/>
    <x v="123"/>
    <x v="20"/>
    <s v="167"/>
    <n v="136842"/>
    <m/>
    <n v="136842"/>
    <m/>
  </r>
  <r>
    <x v="1179"/>
    <x v="109"/>
    <x v="22"/>
    <s v="2365"/>
    <n v="27500"/>
    <m/>
    <n v="27500"/>
    <m/>
  </r>
  <r>
    <x v="1180"/>
    <x v="105"/>
    <x v="14"/>
    <s v="1836"/>
    <n v="549168"/>
    <m/>
    <n v="549168"/>
    <m/>
  </r>
  <r>
    <x v="1180"/>
    <x v="105"/>
    <x v="14"/>
    <s v="1842"/>
    <n v="336414"/>
    <m/>
    <n v="336414"/>
    <m/>
  </r>
  <r>
    <x v="1181"/>
    <x v="105"/>
    <x v="20"/>
    <s v="168"/>
    <n v="23879"/>
    <m/>
    <n v="23879"/>
    <m/>
  </r>
  <r>
    <x v="1181"/>
    <x v="121"/>
    <x v="20"/>
    <s v="169"/>
    <n v="6768"/>
    <m/>
    <n v="6768"/>
    <m/>
  </r>
  <r>
    <x v="1181"/>
    <x v="105"/>
    <x v="13"/>
    <m/>
    <m/>
    <n v="400000"/>
    <n v="-400000"/>
    <s v="Sheet hawala from al madina steel "/>
  </r>
  <r>
    <x v="1181"/>
    <x v="102"/>
    <x v="22"/>
    <m/>
    <m/>
    <n v="480000"/>
    <n v="-480000"/>
    <s v="CHQ rec from Adeel steel on 25-1-24 (P3 ducting from fakhri)"/>
  </r>
  <r>
    <x v="1181"/>
    <x v="102"/>
    <x v="22"/>
    <m/>
    <m/>
    <n v="370000"/>
    <n v="-370000"/>
    <s v="CHQ rec from Adeel steel on 25-1-24 (P3 ducting from fakhri)"/>
  </r>
  <r>
    <x v="1181"/>
    <x v="102"/>
    <x v="22"/>
    <m/>
    <m/>
    <n v="704800"/>
    <n v="-704800"/>
    <s v="Online by adeel steel (P3 ducting from fakhri)"/>
  </r>
  <r>
    <x v="1181"/>
    <x v="102"/>
    <x v="0"/>
    <s v="573"/>
    <n v="427400"/>
    <m/>
    <n v="427400"/>
    <m/>
  </r>
  <r>
    <x v="1182"/>
    <x v="112"/>
    <x v="15"/>
    <m/>
    <m/>
    <n v="300000"/>
    <n v="-300000"/>
    <s v="Online by BH"/>
  </r>
  <r>
    <x v="1183"/>
    <x v="102"/>
    <x v="22"/>
    <s v="2378"/>
    <n v="1554800"/>
    <m/>
    <n v="1554800"/>
    <m/>
  </r>
  <r>
    <x v="1183"/>
    <x v="107"/>
    <x v="5"/>
    <s v="5007"/>
    <n v="3300"/>
    <m/>
    <n v="3300"/>
    <m/>
  </r>
  <r>
    <x v="1184"/>
    <x v="107"/>
    <x v="17"/>
    <m/>
    <m/>
    <n v="275000"/>
    <n v="-275000"/>
    <s v="Online by adeel steel"/>
  </r>
  <r>
    <x v="1184"/>
    <x v="105"/>
    <x v="14"/>
    <m/>
    <m/>
    <n v="1000000"/>
    <n v="-1000000"/>
    <s v="Online to Global Technologies (by adeel)"/>
  </r>
  <r>
    <x v="1184"/>
    <x v="124"/>
    <x v="14"/>
    <s v="1831"/>
    <n v="45459"/>
    <m/>
    <n v="45459"/>
    <m/>
  </r>
  <r>
    <x v="1185"/>
    <x v="105"/>
    <x v="20"/>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5"/>
    <m/>
    <m/>
    <n v="653892"/>
    <n v="-653892"/>
    <s v="MCB Chq"/>
  </r>
  <r>
    <x v="1183"/>
    <x v="91"/>
    <x v="3"/>
    <s v="4062"/>
    <n v="75279"/>
    <m/>
    <n v="75279"/>
    <m/>
  </r>
  <r>
    <x v="1185"/>
    <x v="102"/>
    <x v="3"/>
    <s v="4135"/>
    <n v="4290"/>
    <m/>
    <n v="4290"/>
    <m/>
  </r>
  <r>
    <x v="1186"/>
    <x v="107"/>
    <x v="24"/>
    <s v="27"/>
    <n v="27608"/>
    <m/>
    <n v="27608"/>
    <m/>
  </r>
  <r>
    <x v="1186"/>
    <x v="123"/>
    <x v="20"/>
    <s v="170"/>
    <n v="64376"/>
    <m/>
    <n v="64376"/>
    <m/>
  </r>
  <r>
    <x v="1186"/>
    <x v="102"/>
    <x v="20"/>
    <s v="171"/>
    <n v="40701"/>
    <m/>
    <n v="40701"/>
    <m/>
  </r>
  <r>
    <x v="1186"/>
    <x v="108"/>
    <x v="23"/>
    <m/>
    <m/>
    <n v="146000"/>
    <n v="-146000"/>
    <s v="Online in Imran shafqaut acc (online by adeel)"/>
  </r>
  <r>
    <x v="1186"/>
    <x v="105"/>
    <x v="1"/>
    <s v="1830"/>
    <n v="82734"/>
    <m/>
    <n v="82734"/>
    <m/>
  </r>
  <r>
    <x v="1186"/>
    <x v="102"/>
    <x v="3"/>
    <s v="4156"/>
    <n v="2660"/>
    <m/>
    <n v="2660"/>
    <m/>
  </r>
  <r>
    <x v="1186"/>
    <x v="102"/>
    <x v="3"/>
    <s v="4157"/>
    <n v="3588"/>
    <m/>
    <n v="3588"/>
    <m/>
  </r>
  <r>
    <x v="1187"/>
    <x v="107"/>
    <x v="24"/>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20"/>
    <s v="172"/>
    <n v="25644"/>
    <m/>
    <n v="25644"/>
    <m/>
  </r>
  <r>
    <x v="1189"/>
    <x v="123"/>
    <x v="20"/>
    <s v="173"/>
    <n v="20455"/>
    <m/>
    <n v="20455"/>
    <m/>
  </r>
  <r>
    <x v="1189"/>
    <x v="107"/>
    <x v="5"/>
    <s v="5029"/>
    <n v="1460"/>
    <m/>
    <n v="1460"/>
    <m/>
  </r>
  <r>
    <x v="1190"/>
    <x v="105"/>
    <x v="14"/>
    <s v="1855"/>
    <n v="30400"/>
    <m/>
    <n v="30400"/>
    <m/>
  </r>
  <r>
    <x v="1191"/>
    <x v="115"/>
    <x v="22"/>
    <s v="2428"/>
    <n v="22000"/>
    <m/>
    <n v="22000"/>
    <m/>
  </r>
  <r>
    <x v="1191"/>
    <x v="102"/>
    <x v="3"/>
    <m/>
    <m/>
    <n v="2776"/>
    <n v="-2776"/>
    <s v="sales return"/>
  </r>
  <r>
    <x v="1192"/>
    <x v="107"/>
    <x v="5"/>
    <s v="5146"/>
    <n v="34680"/>
    <m/>
    <n v="34680"/>
    <m/>
  </r>
  <r>
    <x v="1192"/>
    <x v="91"/>
    <x v="5"/>
    <s v="5047"/>
    <n v="3390"/>
    <m/>
    <n v="3390"/>
    <m/>
  </r>
  <r>
    <x v="1192"/>
    <x v="91"/>
    <x v="3"/>
    <s v="4360"/>
    <n v="32375"/>
    <m/>
    <n v="32375"/>
    <m/>
  </r>
  <r>
    <x v="1193"/>
    <x v="91"/>
    <x v="20"/>
    <s v="174"/>
    <n v="35310"/>
    <m/>
    <n v="35310"/>
    <m/>
  </r>
  <r>
    <x v="1193"/>
    <x v="91"/>
    <x v="3"/>
    <s v="4450"/>
    <n v="59400"/>
    <m/>
    <n v="59400"/>
    <m/>
  </r>
  <r>
    <x v="1194"/>
    <x v="91"/>
    <x v="3"/>
    <s v="4456"/>
    <n v="3600"/>
    <m/>
    <n v="3600"/>
    <m/>
  </r>
  <r>
    <x v="1194"/>
    <x v="105"/>
    <x v="20"/>
    <s v="175"/>
    <n v="27143"/>
    <m/>
    <n v="27143"/>
    <m/>
  </r>
  <r>
    <x v="1194"/>
    <x v="123"/>
    <x v="20"/>
    <s v="176"/>
    <n v="6740"/>
    <m/>
    <n v="6740"/>
    <m/>
  </r>
  <r>
    <x v="1195"/>
    <x v="105"/>
    <x v="14"/>
    <m/>
    <m/>
    <n v="2000000"/>
    <n v="-2000000"/>
    <s v="Online by AL madina steel"/>
  </r>
  <r>
    <x v="1195"/>
    <x v="105"/>
    <x v="14"/>
    <s v="1862"/>
    <n v="30400"/>
    <m/>
    <n v="30400"/>
    <m/>
  </r>
  <r>
    <x v="1195"/>
    <x v="105"/>
    <x v="14"/>
    <s v="1863"/>
    <n v="131702"/>
    <m/>
    <n v="131702"/>
    <m/>
  </r>
  <r>
    <x v="1195"/>
    <x v="102"/>
    <x v="5"/>
    <s v="5063"/>
    <n v="60200"/>
    <m/>
    <n v="60200"/>
    <m/>
  </r>
  <r>
    <x v="1196"/>
    <x v="104"/>
    <x v="20"/>
    <m/>
    <m/>
    <n v="100000"/>
    <n v="-100000"/>
    <s v="by al madina = 1000000"/>
  </r>
  <r>
    <x v="1196"/>
    <x v="123"/>
    <x v="20"/>
    <m/>
    <m/>
    <n v="900000"/>
    <n v="-900000"/>
    <m/>
  </r>
  <r>
    <x v="1196"/>
    <x v="91"/>
    <x v="3"/>
    <s v="4549"/>
    <n v="22546"/>
    <m/>
    <n v="22546"/>
    <m/>
  </r>
  <r>
    <x v="1197"/>
    <x v="105"/>
    <x v="14"/>
    <s v="1866"/>
    <n v="9000"/>
    <m/>
    <n v="9000"/>
    <m/>
  </r>
  <r>
    <x v="1198"/>
    <x v="105"/>
    <x v="14"/>
    <s v="1869"/>
    <n v="227953"/>
    <m/>
    <n v="227953"/>
    <m/>
  </r>
  <r>
    <x v="1198"/>
    <x v="115"/>
    <x v="22"/>
    <s v="2461"/>
    <n v="11000"/>
    <m/>
    <n v="11000"/>
    <m/>
  </r>
  <r>
    <x v="1199"/>
    <x v="123"/>
    <x v="0"/>
    <m/>
    <m/>
    <n v="712701"/>
    <n v="-712701"/>
    <s v="rec from IK"/>
  </r>
  <r>
    <x v="1200"/>
    <x v="105"/>
    <x v="20"/>
    <s v="177"/>
    <n v="11306"/>
    <m/>
    <n v="11306"/>
    <m/>
  </r>
  <r>
    <x v="1200"/>
    <x v="122"/>
    <x v="3"/>
    <s v="5013"/>
    <n v="28603"/>
    <m/>
    <n v="28603"/>
    <m/>
  </r>
  <r>
    <x v="1201"/>
    <x v="107"/>
    <x v="24"/>
    <m/>
    <m/>
    <n v="100000"/>
    <n v="-100000"/>
    <s v="by adeel"/>
  </r>
  <r>
    <x v="1201"/>
    <x v="107"/>
    <x v="17"/>
    <m/>
    <m/>
    <n v="200000"/>
    <n v="-200000"/>
    <s v="by adeel"/>
  </r>
  <r>
    <x v="1201"/>
    <x v="107"/>
    <x v="17"/>
    <m/>
    <m/>
    <n v="100000"/>
    <n v="-100000"/>
    <s v="by adeel"/>
  </r>
  <r>
    <x v="1202"/>
    <x v="125"/>
    <x v="5"/>
    <s v="5095"/>
    <n v="14000"/>
    <m/>
    <n v="14000"/>
    <m/>
  </r>
  <r>
    <x v="1203"/>
    <x v="126"/>
    <x v="14"/>
    <s v="1885"/>
    <n v="87507"/>
    <m/>
    <n v="87507"/>
    <m/>
  </r>
  <r>
    <x v="1204"/>
    <x v="105"/>
    <x v="13"/>
    <s v="43"/>
    <n v="2720330"/>
    <m/>
    <n v="2720330"/>
    <m/>
  </r>
  <r>
    <x v="1205"/>
    <x v="125"/>
    <x v="22"/>
    <s v="2497"/>
    <n v="38500"/>
    <m/>
    <n v="38500"/>
    <m/>
  </r>
  <r>
    <x v="1205"/>
    <x v="105"/>
    <x v="13"/>
    <m/>
    <m/>
    <n v="700000"/>
    <n v="-700000"/>
    <s v="Sheet adjust from Al madina steel"/>
  </r>
  <r>
    <x v="1205"/>
    <x v="125"/>
    <x v="20"/>
    <s v="178"/>
    <n v="153139"/>
    <m/>
    <n v="153139"/>
    <m/>
  </r>
  <r>
    <x v="1206"/>
    <x v="105"/>
    <x v="13"/>
    <m/>
    <m/>
    <n v="200000"/>
    <n v="-200000"/>
    <s v="Online to Sami ducting (online by BH)"/>
  </r>
  <r>
    <x v="1207"/>
    <x v="122"/>
    <x v="5"/>
    <s v="5118"/>
    <n v="18000"/>
    <m/>
    <n v="18000"/>
    <m/>
  </r>
  <r>
    <x v="1208"/>
    <x v="4"/>
    <x v="3"/>
    <s v="4922"/>
    <n v="7183"/>
    <m/>
    <n v="7183"/>
    <m/>
  </r>
  <r>
    <x v="1209"/>
    <x v="127"/>
    <x v="5"/>
    <s v="5126"/>
    <n v="39662"/>
    <m/>
    <n v="39662"/>
    <m/>
  </r>
  <r>
    <x v="1210"/>
    <x v="125"/>
    <x v="13"/>
    <s v="1018"/>
    <n v="8500"/>
    <m/>
    <n v="8500"/>
    <m/>
  </r>
  <r>
    <x v="1211"/>
    <x v="127"/>
    <x v="5"/>
    <s v="5136"/>
    <n v="22440"/>
    <m/>
    <n v="22440"/>
    <m/>
  </r>
  <r>
    <x v="1212"/>
    <x v="105"/>
    <x v="14"/>
    <s v="1902"/>
    <n v="13240"/>
    <m/>
    <n v="13240"/>
    <m/>
  </r>
  <r>
    <x v="1212"/>
    <x v="127"/>
    <x v="5"/>
    <s v="5141"/>
    <n v="145050"/>
    <m/>
    <n v="145050"/>
    <m/>
  </r>
  <r>
    <x v="1212"/>
    <x v="123"/>
    <x v="20"/>
    <s v="179"/>
    <n v="420666"/>
    <m/>
    <n v="420666"/>
    <m/>
  </r>
  <r>
    <x v="1213"/>
    <x v="102"/>
    <x v="3"/>
    <s v="5078"/>
    <n v="9100"/>
    <m/>
    <n v="9100"/>
    <m/>
  </r>
  <r>
    <x v="1213"/>
    <x v="108"/>
    <x v="22"/>
    <s v="2556"/>
    <n v="31000"/>
    <m/>
    <n v="31000"/>
    <m/>
  </r>
  <r>
    <x v="1214"/>
    <x v="91"/>
    <x v="3"/>
    <m/>
    <m/>
    <n v="300000"/>
    <n v="-300000"/>
    <s v="Online by adeel"/>
  </r>
  <r>
    <x v="1215"/>
    <x v="122"/>
    <x v="3"/>
    <s v="5128"/>
    <n v="11563"/>
    <m/>
    <n v="11563"/>
    <m/>
  </r>
  <r>
    <x v="1216"/>
    <x v="51"/>
    <x v="20"/>
    <m/>
    <m/>
    <n v="162620"/>
    <n v="-162620"/>
    <s v="Sheet adjust from Al madina steel = 500,000"/>
  </r>
  <r>
    <x v="1216"/>
    <x v="91"/>
    <x v="20"/>
    <m/>
    <m/>
    <n v="74242"/>
    <n v="-74242"/>
    <m/>
  </r>
  <r>
    <x v="1216"/>
    <x v="107"/>
    <x v="20"/>
    <m/>
    <m/>
    <n v="20637"/>
    <n v="-20637"/>
    <m/>
  </r>
  <r>
    <x v="1216"/>
    <x v="121"/>
    <x v="20"/>
    <m/>
    <m/>
    <n v="6768"/>
    <n v="-6768"/>
    <m/>
  </r>
  <r>
    <x v="1216"/>
    <x v="104"/>
    <x v="20"/>
    <m/>
    <m/>
    <n v="25632"/>
    <n v="-25632"/>
    <m/>
  </r>
  <r>
    <x v="1216"/>
    <x v="125"/>
    <x v="20"/>
    <m/>
    <m/>
    <n v="153139"/>
    <n v="-153139"/>
    <m/>
  </r>
  <r>
    <x v="1216"/>
    <x v="122"/>
    <x v="20"/>
    <m/>
    <m/>
    <n v="56962"/>
    <n v="-56962"/>
    <m/>
  </r>
  <r>
    <x v="1217"/>
    <x v="105"/>
    <x v="14"/>
    <m/>
    <m/>
    <n v="900000"/>
    <n v="-900000"/>
    <s v="chq from mughal"/>
  </r>
  <r>
    <x v="1217"/>
    <x v="105"/>
    <x v="14"/>
    <m/>
    <m/>
    <n v="924000"/>
    <n v="-924000"/>
    <s v="chq from mughal"/>
  </r>
  <r>
    <x v="1217"/>
    <x v="110"/>
    <x v="1"/>
    <m/>
    <m/>
    <n v="15350"/>
    <n v="-15350"/>
    <s v="Online by Al madina = 300,000"/>
  </r>
  <r>
    <x v="1217"/>
    <x v="103"/>
    <x v="1"/>
    <m/>
    <m/>
    <n v="46500"/>
    <n v="-46500"/>
    <m/>
  </r>
  <r>
    <x v="1217"/>
    <x v="107"/>
    <x v="1"/>
    <m/>
    <m/>
    <n v="80500"/>
    <n v="-80500"/>
    <m/>
  </r>
  <r>
    <x v="1217"/>
    <x v="105"/>
    <x v="1"/>
    <m/>
    <m/>
    <n v="157650"/>
    <n v="-157650"/>
    <m/>
  </r>
  <r>
    <x v="1218"/>
    <x v="122"/>
    <x v="3"/>
    <s v="5203"/>
    <n v="864"/>
    <m/>
    <n v="864"/>
    <m/>
  </r>
  <r>
    <x v="1219"/>
    <x v="77"/>
    <x v="3"/>
    <s v="5237"/>
    <n v="9034"/>
    <m/>
    <n v="9034"/>
    <m/>
  </r>
  <r>
    <x v="1219"/>
    <x v="93"/>
    <x v="15"/>
    <m/>
    <m/>
    <n v="57548"/>
    <n v="-57548"/>
    <s v="Adjust"/>
  </r>
  <r>
    <x v="1219"/>
    <x v="94"/>
    <x v="15"/>
    <m/>
    <m/>
    <n v="6816"/>
    <n v="-6816"/>
    <s v="Adjust"/>
  </r>
  <r>
    <x v="1219"/>
    <x v="95"/>
    <x v="15"/>
    <m/>
    <m/>
    <n v="78114"/>
    <n v="-78114"/>
    <s v="Adjust"/>
  </r>
  <r>
    <x v="1219"/>
    <x v="100"/>
    <x v="15"/>
    <m/>
    <m/>
    <n v="180880"/>
    <n v="-180880"/>
    <s v="Adjust"/>
  </r>
  <r>
    <x v="1219"/>
    <x v="101"/>
    <x v="15"/>
    <m/>
    <m/>
    <n v="113647"/>
    <n v="-113647"/>
    <s v="Adjust"/>
  </r>
  <r>
    <x v="1219"/>
    <x v="112"/>
    <x v="15"/>
    <m/>
    <m/>
    <n v="68588"/>
    <n v="-68588"/>
    <s v="Adjust"/>
  </r>
  <r>
    <x v="1219"/>
    <x v="99"/>
    <x v="15"/>
    <m/>
    <m/>
    <n v="15000"/>
    <n v="-15000"/>
    <s v="Adjust"/>
  </r>
  <r>
    <x v="1219"/>
    <x v="107"/>
    <x v="15"/>
    <m/>
    <m/>
    <n v="227885.49999999988"/>
    <n v="-227885.49999999988"/>
    <s v="Adjust"/>
  </r>
  <r>
    <x v="1219"/>
    <x v="107"/>
    <x v="15"/>
    <m/>
    <n v="250000"/>
    <m/>
    <n v="250000"/>
    <s v="Previous remaining"/>
  </r>
  <r>
    <x v="1220"/>
    <x v="128"/>
    <x v="13"/>
    <m/>
    <m/>
    <n v="1500000"/>
    <n v="-1500000"/>
    <s v="Material purchased by BH and charge to sami acc"/>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3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68"/>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3"/>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770"/>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87"/>
    <x v="9489"/>
    <n v="50000"/>
    <m/>
    <n v="-50000"/>
    <x v="111"/>
  </r>
  <r>
    <x v="2149"/>
    <x v="73"/>
    <x v="474"/>
    <x v="9490"/>
    <n v="500"/>
    <m/>
    <n v="-500"/>
    <x v="111"/>
  </r>
  <r>
    <x v="2149"/>
    <x v="4"/>
    <x v="4"/>
    <x v="2436"/>
    <n v="1500"/>
    <m/>
    <n v="-1500"/>
    <x v="111"/>
  </r>
  <r>
    <x v="2149"/>
    <x v="98"/>
    <x v="58"/>
    <x v="3671"/>
    <n v="54400"/>
    <m/>
    <n v="-54400"/>
    <x v="111"/>
  </r>
  <r>
    <x v="2149"/>
    <x v="94"/>
    <x v="553"/>
    <x v="9307"/>
    <n v="500000"/>
    <m/>
    <n v="-500000"/>
    <x v="111"/>
  </r>
  <r>
    <x v="2149"/>
    <x v="94"/>
    <x v="788"/>
    <x v="9491"/>
    <n v="1010000"/>
    <m/>
    <n v="-1010000"/>
    <x v="111"/>
  </r>
  <r>
    <x v="2149"/>
    <x v="94"/>
    <x v="644"/>
    <x v="9492"/>
    <n v="1000000"/>
    <m/>
    <n v="-1000000"/>
    <x v="111"/>
  </r>
  <r>
    <x v="2149"/>
    <x v="86"/>
    <x v="21"/>
    <x v="9493"/>
    <n v="480000"/>
    <m/>
    <n v="-480000"/>
    <x v="111"/>
  </r>
  <r>
    <x v="2149"/>
    <x v="86"/>
    <x v="21"/>
    <x v="9493"/>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4"/>
    <n v="51921"/>
    <m/>
    <n v="-51921"/>
    <x v="111"/>
  </r>
  <r>
    <x v="2149"/>
    <x v="58"/>
    <x v="278"/>
    <x v="9494"/>
    <n v="131538"/>
    <m/>
    <n v="-131538"/>
    <x v="111"/>
  </r>
  <r>
    <x v="2149"/>
    <x v="4"/>
    <x v="4"/>
    <x v="9495"/>
    <n v="11800"/>
    <m/>
    <n v="-11800"/>
    <x v="111"/>
  </r>
  <r>
    <x v="2150"/>
    <x v="94"/>
    <x v="789"/>
    <x v="9496"/>
    <n v="72000"/>
    <m/>
    <n v="-72000"/>
    <x v="111"/>
  </r>
  <r>
    <x v="2150"/>
    <x v="4"/>
    <x v="4"/>
    <x v="2436"/>
    <n v="3000"/>
    <m/>
    <n v="-3000"/>
    <x v="111"/>
  </r>
  <r>
    <x v="2150"/>
    <x v="73"/>
    <x v="278"/>
    <x v="9497"/>
    <n v="11180"/>
    <m/>
    <n v="-11180"/>
    <x v="111"/>
  </r>
  <r>
    <x v="2150"/>
    <x v="94"/>
    <x v="285"/>
    <x v="2385"/>
    <n v="400"/>
    <m/>
    <n v="-400"/>
    <x v="111"/>
  </r>
  <r>
    <x v="2150"/>
    <x v="97"/>
    <x v="474"/>
    <x v="233"/>
    <n v="800"/>
    <m/>
    <n v="-800"/>
    <x v="111"/>
  </r>
  <r>
    <x v="2150"/>
    <x v="79"/>
    <x v="474"/>
    <x v="233"/>
    <n v="800"/>
    <m/>
    <n v="-800"/>
    <x v="111"/>
  </r>
  <r>
    <x v="2150"/>
    <x v="95"/>
    <x v="278"/>
    <x v="9498"/>
    <n v="4250"/>
    <m/>
    <n v="-4250"/>
    <x v="111"/>
  </r>
  <r>
    <x v="2150"/>
    <x v="92"/>
    <x v="278"/>
    <x v="9499"/>
    <n v="25000"/>
    <m/>
    <n v="-25000"/>
    <x v="111"/>
  </r>
  <r>
    <x v="2150"/>
    <x v="80"/>
    <x v="220"/>
    <x v="9500"/>
    <n v="5500"/>
    <m/>
    <n v="-5500"/>
    <x v="111"/>
  </r>
  <r>
    <x v="2150"/>
    <x v="97"/>
    <x v="278"/>
    <x v="9501"/>
    <n v="61000"/>
    <m/>
    <n v="-61000"/>
    <x v="111"/>
  </r>
  <r>
    <x v="2150"/>
    <x v="73"/>
    <x v="278"/>
    <x v="5432"/>
    <n v="5500"/>
    <m/>
    <n v="-5500"/>
    <x v="111"/>
  </r>
  <r>
    <x v="2150"/>
    <x v="79"/>
    <x v="278"/>
    <x v="9502"/>
    <n v="10000"/>
    <m/>
    <n v="-10000"/>
    <x v="111"/>
  </r>
  <r>
    <x v="2150"/>
    <x v="79"/>
    <x v="607"/>
    <x v="9503"/>
    <n v="500000"/>
    <m/>
    <n v="-500000"/>
    <x v="111"/>
  </r>
  <r>
    <x v="2150"/>
    <x v="84"/>
    <x v="619"/>
    <x v="9504"/>
    <n v="500000"/>
    <m/>
    <n v="-500000"/>
    <x v="111"/>
  </r>
  <r>
    <x v="2150"/>
    <x v="73"/>
    <x v="278"/>
    <x v="9497"/>
    <n v="11180"/>
    <m/>
    <n v="-11180"/>
    <x v="111"/>
  </r>
  <r>
    <x v="2151"/>
    <x v="73"/>
    <x v="474"/>
    <x v="9505"/>
    <n v="3500"/>
    <m/>
    <n v="-3500"/>
    <x v="111"/>
  </r>
  <r>
    <x v="2151"/>
    <x v="58"/>
    <x v="750"/>
    <x v="9506"/>
    <n v="3370"/>
    <m/>
    <n v="-3370"/>
    <x v="111"/>
  </r>
  <r>
    <x v="2151"/>
    <x v="4"/>
    <x v="516"/>
    <x v="233"/>
    <n v="5330"/>
    <m/>
    <n v="-5330"/>
    <x v="111"/>
  </r>
  <r>
    <x v="2151"/>
    <x v="4"/>
    <x v="4"/>
    <x v="2436"/>
    <n v="3000"/>
    <m/>
    <n v="-3000"/>
    <x v="111"/>
  </r>
  <r>
    <x v="2151"/>
    <x v="94"/>
    <x v="474"/>
    <x v="9507"/>
    <n v="3500"/>
    <m/>
    <n v="-3500"/>
    <x v="111"/>
  </r>
  <r>
    <x v="2151"/>
    <x v="73"/>
    <x v="278"/>
    <x v="9508"/>
    <n v="2340"/>
    <m/>
    <n v="-2340"/>
    <x v="111"/>
  </r>
  <r>
    <x v="2151"/>
    <x v="67"/>
    <x v="474"/>
    <x v="8211"/>
    <n v="250"/>
    <m/>
    <n v="-250"/>
    <x v="111"/>
  </r>
  <r>
    <x v="2151"/>
    <x v="79"/>
    <x v="748"/>
    <x v="9509"/>
    <n v="50000"/>
    <m/>
    <n v="-50000"/>
    <x v="111"/>
  </r>
  <r>
    <x v="2151"/>
    <x v="97"/>
    <x v="605"/>
    <x v="9510"/>
    <n v="48000"/>
    <m/>
    <n v="-48000"/>
    <x v="111"/>
  </r>
  <r>
    <x v="2152"/>
    <x v="95"/>
    <x v="278"/>
    <x v="9498"/>
    <n v="5000"/>
    <m/>
    <n v="-5000"/>
    <x v="111"/>
  </r>
  <r>
    <x v="2152"/>
    <x v="4"/>
    <x v="74"/>
    <x v="1696"/>
    <n v="1000"/>
    <m/>
    <n v="-1000"/>
    <x v="111"/>
  </r>
  <r>
    <x v="2152"/>
    <x v="4"/>
    <x v="4"/>
    <x v="2436"/>
    <n v="3000"/>
    <m/>
    <n v="-3000"/>
    <x v="111"/>
  </r>
  <r>
    <x v="2152"/>
    <x v="7"/>
    <x v="198"/>
    <x v="1696"/>
    <n v="1500"/>
    <m/>
    <n v="-1500"/>
    <x v="111"/>
  </r>
  <r>
    <x v="2152"/>
    <x v="73"/>
    <x v="278"/>
    <x v="9511"/>
    <n v="36000"/>
    <m/>
    <n v="-36000"/>
    <x v="111"/>
  </r>
  <r>
    <x v="2152"/>
    <x v="61"/>
    <x v="278"/>
    <x v="9511"/>
    <n v="8000"/>
    <m/>
    <n v="-8000"/>
    <x v="111"/>
  </r>
  <r>
    <x v="2152"/>
    <x v="91"/>
    <x v="278"/>
    <x v="9511"/>
    <n v="8000"/>
    <m/>
    <n v="-8000"/>
    <x v="111"/>
  </r>
  <r>
    <x v="2152"/>
    <x v="37"/>
    <x v="278"/>
    <x v="9511"/>
    <n v="3600"/>
    <m/>
    <n v="-3600"/>
    <x v="111"/>
  </r>
  <r>
    <x v="2152"/>
    <x v="79"/>
    <x v="278"/>
    <x v="9512"/>
    <n v="5000"/>
    <m/>
    <n v="-5000"/>
    <x v="111"/>
  </r>
  <r>
    <x v="2152"/>
    <x v="79"/>
    <x v="285"/>
    <x v="9513"/>
    <n v="20000"/>
    <m/>
    <n v="-20000"/>
    <x v="111"/>
  </r>
  <r>
    <x v="2152"/>
    <x v="84"/>
    <x v="285"/>
    <x v="9514"/>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5"/>
    <n v="3680"/>
    <m/>
    <n v="-3680"/>
    <x v="111"/>
  </r>
  <r>
    <x v="2152"/>
    <x v="99"/>
    <x v="474"/>
    <x v="233"/>
    <n v="250"/>
    <m/>
    <n v="-250"/>
    <x v="111"/>
  </r>
  <r>
    <x v="2152"/>
    <x v="94"/>
    <x v="2"/>
    <x v="9516"/>
    <n v="47000"/>
    <m/>
    <n v="-47000"/>
    <x v="111"/>
  </r>
  <r>
    <x v="2152"/>
    <x v="73"/>
    <x v="45"/>
    <x v="9517"/>
    <n v="491000"/>
    <m/>
    <n v="-491000"/>
    <x v="111"/>
  </r>
  <r>
    <x v="2152"/>
    <x v="94"/>
    <x v="592"/>
    <x v="9518"/>
    <n v="650000"/>
    <m/>
    <n v="-650000"/>
    <x v="111"/>
  </r>
  <r>
    <x v="2152"/>
    <x v="84"/>
    <x v="592"/>
    <x v="9518"/>
    <n v="700000"/>
    <m/>
    <n v="-700000"/>
    <x v="111"/>
  </r>
  <r>
    <x v="2152"/>
    <x v="73"/>
    <x v="599"/>
    <x v="9519"/>
    <n v="10000"/>
    <m/>
    <n v="-10000"/>
    <x v="111"/>
  </r>
  <r>
    <x v="2152"/>
    <x v="81"/>
    <x v="790"/>
    <x v="9520"/>
    <n v="62400"/>
    <m/>
    <n v="-62400"/>
    <x v="111"/>
  </r>
  <r>
    <x v="2152"/>
    <x v="97"/>
    <x v="474"/>
    <x v="233"/>
    <n v="500"/>
    <m/>
    <n v="-500"/>
    <x v="111"/>
  </r>
  <r>
    <x v="2152"/>
    <x v="58"/>
    <x v="465"/>
    <x v="233"/>
    <n v="5000"/>
    <m/>
    <n v="-5000"/>
    <x v="111"/>
  </r>
  <r>
    <x v="2153"/>
    <x v="80"/>
    <x v="761"/>
    <x v="9521"/>
    <n v="29280"/>
    <m/>
    <n v="-29280"/>
    <x v="111"/>
  </r>
  <r>
    <x v="2153"/>
    <x v="97"/>
    <x v="278"/>
    <x v="9522"/>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3"/>
    <n v="649700"/>
    <m/>
    <n v="-649700"/>
    <x v="111"/>
  </r>
  <r>
    <x v="2153"/>
    <x v="1"/>
    <x v="43"/>
    <x v="6874"/>
    <n v="169677.41935483873"/>
    <m/>
    <n v="-169677.41935483873"/>
    <x v="111"/>
  </r>
  <r>
    <x v="2153"/>
    <x v="4"/>
    <x v="43"/>
    <x v="7771"/>
    <n v="260000"/>
    <m/>
    <n v="-260000"/>
    <x v="111"/>
  </r>
  <r>
    <x v="2153"/>
    <x v="58"/>
    <x v="43"/>
    <x v="9524"/>
    <n v="61200"/>
    <m/>
    <n v="-61200"/>
    <x v="111"/>
  </r>
  <r>
    <x v="2153"/>
    <x v="73"/>
    <x v="43"/>
    <x v="7775"/>
    <n v="42700"/>
    <m/>
    <n v="-42700"/>
    <x v="111"/>
  </r>
  <r>
    <x v="2153"/>
    <x v="52"/>
    <x v="43"/>
    <x v="7781"/>
    <n v="36200"/>
    <m/>
    <n v="-36200"/>
    <x v="111"/>
  </r>
  <r>
    <x v="2153"/>
    <x v="73"/>
    <x v="43"/>
    <x v="9525"/>
    <n v="44250"/>
    <m/>
    <n v="-44250"/>
    <x v="111"/>
  </r>
  <r>
    <x v="2153"/>
    <x v="73"/>
    <x v="43"/>
    <x v="9526"/>
    <n v="34840"/>
    <m/>
    <n v="-34840"/>
    <x v="111"/>
  </r>
  <r>
    <x v="2153"/>
    <x v="84"/>
    <x v="43"/>
    <x v="8966"/>
    <n v="45000"/>
    <m/>
    <n v="-45000"/>
    <x v="111"/>
  </r>
  <r>
    <x v="2153"/>
    <x v="94"/>
    <x v="43"/>
    <x v="8010"/>
    <n v="100500"/>
    <m/>
    <n v="-100500"/>
    <x v="111"/>
  </r>
  <r>
    <x v="2153"/>
    <x v="22"/>
    <x v="43"/>
    <x v="8535"/>
    <n v="137891.12903225806"/>
    <m/>
    <n v="-137891.12903225806"/>
    <x v="111"/>
  </r>
  <r>
    <x v="2153"/>
    <x v="23"/>
    <x v="43"/>
    <x v="9527"/>
    <n v="128949.59677419355"/>
    <m/>
    <n v="-128949.59677419355"/>
    <x v="111"/>
  </r>
  <r>
    <x v="2153"/>
    <x v="58"/>
    <x v="43"/>
    <x v="9528"/>
    <n v="182668"/>
    <m/>
    <n v="-182668"/>
    <x v="111"/>
  </r>
  <r>
    <x v="2153"/>
    <x v="84"/>
    <x v="43"/>
    <x v="9529"/>
    <n v="62250"/>
    <m/>
    <n v="-62250"/>
    <x v="111"/>
  </r>
  <r>
    <x v="2153"/>
    <x v="79"/>
    <x v="43"/>
    <x v="9240"/>
    <n v="60000"/>
    <m/>
    <n v="-60000"/>
    <x v="111"/>
  </r>
  <r>
    <x v="2153"/>
    <x v="79"/>
    <x v="43"/>
    <x v="9530"/>
    <n v="38258.06451612903"/>
    <m/>
    <n v="-38258.06451612903"/>
    <x v="111"/>
  </r>
  <r>
    <x v="2153"/>
    <x v="94"/>
    <x v="43"/>
    <x v="8970"/>
    <n v="51900"/>
    <m/>
    <n v="-51900"/>
    <x v="111"/>
  </r>
  <r>
    <x v="2153"/>
    <x v="73"/>
    <x v="43"/>
    <x v="6876"/>
    <n v="41010"/>
    <m/>
    <n v="-41010"/>
    <x v="111"/>
  </r>
  <r>
    <x v="2153"/>
    <x v="23"/>
    <x v="43"/>
    <x v="9531"/>
    <n v="31000"/>
    <m/>
    <n v="-31000"/>
    <x v="111"/>
  </r>
  <r>
    <x v="2153"/>
    <x v="76"/>
    <x v="43"/>
    <x v="9229"/>
    <n v="17750"/>
    <m/>
    <n v="-17750"/>
    <x v="111"/>
  </r>
  <r>
    <x v="2153"/>
    <x v="1"/>
    <x v="43"/>
    <x v="9532"/>
    <n v="105000"/>
    <m/>
    <n v="-105000"/>
    <x v="111"/>
  </r>
  <r>
    <x v="2153"/>
    <x v="3"/>
    <x v="43"/>
    <x v="6877"/>
    <n v="5000"/>
    <m/>
    <n v="-5000"/>
    <x v="111"/>
  </r>
  <r>
    <x v="2153"/>
    <x v="23"/>
    <x v="43"/>
    <x v="9533"/>
    <n v="6050"/>
    <m/>
    <n v="-6050"/>
    <x v="111"/>
  </r>
  <r>
    <x v="2153"/>
    <x v="95"/>
    <x v="278"/>
    <x v="7931"/>
    <n v="1500"/>
    <m/>
    <n v="-1500"/>
    <x v="111"/>
  </r>
  <r>
    <x v="2153"/>
    <x v="97"/>
    <x v="278"/>
    <x v="9534"/>
    <n v="2715"/>
    <m/>
    <n v="-2715"/>
    <x v="111"/>
  </r>
  <r>
    <x v="2153"/>
    <x v="73"/>
    <x v="278"/>
    <x v="9535"/>
    <n v="27400"/>
    <m/>
    <n v="-27400"/>
    <x v="111"/>
  </r>
  <r>
    <x v="2153"/>
    <x v="95"/>
    <x v="787"/>
    <x v="7568"/>
    <n v="5000"/>
    <m/>
    <n v="-5000"/>
    <x v="111"/>
  </r>
  <r>
    <x v="2153"/>
    <x v="100"/>
    <x v="285"/>
    <x v="9536"/>
    <n v="2700"/>
    <m/>
    <n v="-2700"/>
    <x v="111"/>
  </r>
  <r>
    <x v="2154"/>
    <x v="58"/>
    <x v="314"/>
    <x v="9537"/>
    <n v="5000"/>
    <m/>
    <n v="-5000"/>
    <x v="111"/>
  </r>
  <r>
    <x v="2154"/>
    <x v="76"/>
    <x v="789"/>
    <x v="9538"/>
    <n v="100000"/>
    <m/>
    <n v="-100000"/>
    <x v="111"/>
  </r>
  <r>
    <x v="2154"/>
    <x v="84"/>
    <x v="789"/>
    <x v="9538"/>
    <n v="200000"/>
    <m/>
    <n v="-200000"/>
    <x v="111"/>
  </r>
  <r>
    <x v="2154"/>
    <x v="95"/>
    <x v="278"/>
    <x v="9539"/>
    <n v="90000"/>
    <m/>
    <n v="-90000"/>
    <x v="111"/>
  </r>
  <r>
    <x v="2154"/>
    <x v="94"/>
    <x v="2"/>
    <x v="4400"/>
    <n v="4200"/>
    <m/>
    <n v="-4200"/>
    <x v="111"/>
  </r>
  <r>
    <x v="2154"/>
    <x v="58"/>
    <x v="314"/>
    <x v="9540"/>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1"/>
    <n v="19100"/>
    <m/>
    <n v="-19100"/>
    <x v="111"/>
  </r>
  <r>
    <x v="2128"/>
    <x v="76"/>
    <x v="248"/>
    <x v="9542"/>
    <n v="91980"/>
    <m/>
    <n v="-91980"/>
    <x v="111"/>
  </r>
  <r>
    <x v="2128"/>
    <x v="74"/>
    <x v="248"/>
    <x v="9542"/>
    <n v="21340"/>
    <m/>
    <n v="-21340"/>
    <x v="111"/>
  </r>
  <r>
    <x v="2128"/>
    <x v="81"/>
    <x v="248"/>
    <x v="9542"/>
    <n v="140985"/>
    <m/>
    <n v="-140985"/>
    <x v="111"/>
  </r>
  <r>
    <x v="2128"/>
    <x v="80"/>
    <x v="248"/>
    <x v="9542"/>
    <n v="15980"/>
    <m/>
    <n v="-15980"/>
    <x v="111"/>
  </r>
  <r>
    <x v="2128"/>
    <x v="67"/>
    <x v="248"/>
    <x v="9542"/>
    <n v="45000"/>
    <m/>
    <n v="-45000"/>
    <x v="111"/>
  </r>
  <r>
    <x v="2128"/>
    <x v="83"/>
    <x v="248"/>
    <x v="9542"/>
    <n v="114255"/>
    <m/>
    <n v="-114255"/>
    <x v="111"/>
  </r>
  <r>
    <x v="2128"/>
    <x v="79"/>
    <x v="248"/>
    <x v="9542"/>
    <n v="83530"/>
    <m/>
    <n v="-83530"/>
    <x v="111"/>
  </r>
  <r>
    <x v="2128"/>
    <x v="85"/>
    <x v="248"/>
    <x v="9542"/>
    <n v="65500"/>
    <m/>
    <n v="-65500"/>
    <x v="111"/>
  </r>
  <r>
    <x v="2128"/>
    <x v="90"/>
    <x v="248"/>
    <x v="9542"/>
    <n v="250855"/>
    <m/>
    <n v="-250855"/>
    <x v="111"/>
  </r>
  <r>
    <x v="2128"/>
    <x v="92"/>
    <x v="248"/>
    <x v="9542"/>
    <n v="41135"/>
    <m/>
    <n v="-41135"/>
    <x v="111"/>
  </r>
  <r>
    <x v="2128"/>
    <x v="79"/>
    <x v="248"/>
    <x v="9542"/>
    <n v="103490"/>
    <m/>
    <n v="-103490"/>
    <x v="111"/>
  </r>
  <r>
    <x v="2128"/>
    <x v="94"/>
    <x v="248"/>
    <x v="9542"/>
    <n v="56000"/>
    <m/>
    <n v="-56000"/>
    <x v="111"/>
  </r>
  <r>
    <x v="2128"/>
    <x v="97"/>
    <x v="248"/>
    <x v="9542"/>
    <n v="45650"/>
    <m/>
    <n v="-45650"/>
    <x v="111"/>
  </r>
  <r>
    <x v="2128"/>
    <x v="80"/>
    <x v="592"/>
    <x v="9342"/>
    <n v="1000000"/>
    <m/>
    <n v="-1000000"/>
    <x v="111"/>
  </r>
  <r>
    <x v="2128"/>
    <x v="67"/>
    <x v="635"/>
    <x v="9543"/>
    <n v="153000"/>
    <m/>
    <n v="-153000"/>
    <x v="111"/>
  </r>
  <r>
    <x v="2128"/>
    <x v="84"/>
    <x v="635"/>
    <x v="9544"/>
    <n v="150000"/>
    <m/>
    <n v="-150000"/>
    <x v="111"/>
  </r>
  <r>
    <x v="2128"/>
    <x v="80"/>
    <x v="339"/>
    <x v="9545"/>
    <n v="98000"/>
    <m/>
    <n v="-98000"/>
    <x v="111"/>
  </r>
  <r>
    <x v="2128"/>
    <x v="65"/>
    <x v="339"/>
    <x v="9545"/>
    <n v="50000"/>
    <m/>
    <n v="-50000"/>
    <x v="111"/>
  </r>
  <r>
    <x v="2128"/>
    <x v="69"/>
    <x v="339"/>
    <x v="9545"/>
    <n v="61000"/>
    <m/>
    <n v="-61000"/>
    <x v="111"/>
  </r>
  <r>
    <x v="2128"/>
    <x v="62"/>
    <x v="339"/>
    <x v="9545"/>
    <n v="25000"/>
    <m/>
    <n v="-25000"/>
    <x v="111"/>
  </r>
  <r>
    <x v="2128"/>
    <x v="88"/>
    <x v="339"/>
    <x v="9545"/>
    <n v="55000"/>
    <m/>
    <n v="-55000"/>
    <x v="111"/>
  </r>
  <r>
    <x v="2128"/>
    <x v="92"/>
    <x v="339"/>
    <x v="9545"/>
    <n v="53000"/>
    <m/>
    <n v="-53000"/>
    <x v="111"/>
  </r>
  <r>
    <x v="2129"/>
    <x v="80"/>
    <x v="748"/>
    <x v="9546"/>
    <n v="31000"/>
    <m/>
    <n v="-31000"/>
    <x v="111"/>
  </r>
  <r>
    <x v="2129"/>
    <x v="90"/>
    <x v="748"/>
    <x v="9546"/>
    <n v="16000"/>
    <m/>
    <n v="-16000"/>
    <x v="111"/>
  </r>
  <r>
    <x v="2129"/>
    <x v="79"/>
    <x v="748"/>
    <x v="9546"/>
    <n v="54000"/>
    <m/>
    <n v="-54000"/>
    <x v="111"/>
  </r>
  <r>
    <x v="2129"/>
    <x v="84"/>
    <x v="748"/>
    <x v="9546"/>
    <n v="6000"/>
    <m/>
    <n v="-6000"/>
    <x v="111"/>
  </r>
  <r>
    <x v="2129"/>
    <x v="67"/>
    <x v="748"/>
    <x v="9546"/>
    <n v="4000"/>
    <m/>
    <n v="-4000"/>
    <x v="111"/>
  </r>
  <r>
    <x v="2129"/>
    <x v="23"/>
    <x v="261"/>
    <x v="9547"/>
    <n v="32760"/>
    <m/>
    <n v="-32760"/>
    <x v="111"/>
  </r>
  <r>
    <x v="2129"/>
    <x v="22"/>
    <x v="261"/>
    <x v="9547"/>
    <n v="35360"/>
    <m/>
    <n v="-35360"/>
    <x v="111"/>
  </r>
  <r>
    <x v="2129"/>
    <x v="93"/>
    <x v="261"/>
    <x v="9547"/>
    <n v="11960"/>
    <m/>
    <n v="-11960"/>
    <x v="111"/>
  </r>
  <r>
    <x v="2129"/>
    <x v="58"/>
    <x v="261"/>
    <x v="9547"/>
    <n v="17316"/>
    <m/>
    <n v="-17316"/>
    <x v="111"/>
  </r>
  <r>
    <x v="2129"/>
    <x v="89"/>
    <x v="261"/>
    <x v="9548"/>
    <n v="-15738"/>
    <m/>
    <n v="15738"/>
    <x v="111"/>
  </r>
  <r>
    <x v="2131"/>
    <x v="73"/>
    <x v="45"/>
    <x v="9549"/>
    <n v="1154145"/>
    <m/>
    <n v="-1154145"/>
    <x v="111"/>
  </r>
  <r>
    <x v="2144"/>
    <x v="79"/>
    <x v="324"/>
    <x v="9550"/>
    <n v="400000"/>
    <m/>
    <n v="-400000"/>
    <x v="111"/>
  </r>
  <r>
    <x v="2144"/>
    <x v="94"/>
    <x v="417"/>
    <x v="9551"/>
    <n v="600000"/>
    <m/>
    <n v="-600000"/>
    <x v="111"/>
  </r>
  <r>
    <x v="2146"/>
    <x v="94"/>
    <x v="45"/>
    <x v="9552"/>
    <n v="1119250"/>
    <m/>
    <n v="-1119250"/>
    <x v="111"/>
  </r>
  <r>
    <x v="2151"/>
    <x v="76"/>
    <x v="518"/>
    <x v="9553"/>
    <n v="100000"/>
    <m/>
    <n v="-100000"/>
    <x v="111"/>
  </r>
  <r>
    <x v="2128"/>
    <x v="80"/>
    <x v="97"/>
    <x v="9554"/>
    <m/>
    <n v="4096986"/>
    <n v="4096986"/>
    <x v="111"/>
  </r>
  <r>
    <x v="2128"/>
    <x v="80"/>
    <x v="97"/>
    <x v="9184"/>
    <n v="41000"/>
    <m/>
    <n v="-41000"/>
    <x v="111"/>
  </r>
  <r>
    <x v="2131"/>
    <x v="90"/>
    <x v="97"/>
    <x v="9555"/>
    <m/>
    <n v="8000000"/>
    <n v="8000000"/>
    <x v="111"/>
  </r>
  <r>
    <x v="2131"/>
    <x v="90"/>
    <x v="97"/>
    <x v="9184"/>
    <n v="80000"/>
    <m/>
    <n v="-80000"/>
    <x v="111"/>
  </r>
  <r>
    <x v="2131"/>
    <x v="90"/>
    <x v="97"/>
    <x v="9556"/>
    <m/>
    <n v="1154145"/>
    <n v="1154145"/>
    <x v="111"/>
  </r>
  <r>
    <x v="2131"/>
    <x v="91"/>
    <x v="97"/>
    <x v="9557"/>
    <m/>
    <n v="2920000"/>
    <n v="2920000"/>
    <x v="111"/>
  </r>
  <r>
    <x v="2131"/>
    <x v="84"/>
    <x v="97"/>
    <x v="9558"/>
    <m/>
    <n v="7925552"/>
    <n v="7925552"/>
    <x v="111"/>
  </r>
  <r>
    <x v="2141"/>
    <x v="58"/>
    <x v="97"/>
    <x v="9559"/>
    <m/>
    <n v="1012687"/>
    <n v="1012687"/>
    <x v="111"/>
  </r>
  <r>
    <x v="2141"/>
    <x v="58"/>
    <x v="97"/>
    <x v="9560"/>
    <m/>
    <n v="467659"/>
    <n v="467659"/>
    <x v="111"/>
  </r>
  <r>
    <x v="2141"/>
    <x v="52"/>
    <x v="97"/>
    <x v="9561"/>
    <m/>
    <n v="550000"/>
    <n v="550000"/>
    <x v="111"/>
  </r>
  <r>
    <x v="2141"/>
    <x v="52"/>
    <x v="97"/>
    <x v="9562"/>
    <m/>
    <n v="650000"/>
    <n v="650000"/>
    <x v="111"/>
  </r>
  <r>
    <x v="2141"/>
    <x v="52"/>
    <x v="97"/>
    <x v="9562"/>
    <m/>
    <n v="700000"/>
    <n v="700000"/>
    <x v="111"/>
  </r>
  <r>
    <x v="2141"/>
    <x v="94"/>
    <x v="97"/>
    <x v="9563"/>
    <m/>
    <n v="10000000"/>
    <n v="10000000"/>
    <x v="111"/>
  </r>
  <r>
    <x v="2141"/>
    <x v="94"/>
    <x v="97"/>
    <x v="9184"/>
    <n v="76000"/>
    <m/>
    <n v="-76000"/>
    <x v="111"/>
  </r>
  <r>
    <x v="2141"/>
    <x v="97"/>
    <x v="97"/>
    <x v="9564"/>
    <m/>
    <n v="9316872"/>
    <n v="9316872"/>
    <x v="111"/>
  </r>
  <r>
    <x v="2141"/>
    <x v="23"/>
    <x v="97"/>
    <x v="9565"/>
    <m/>
    <n v="359992"/>
    <n v="359992"/>
    <x v="111"/>
  </r>
  <r>
    <x v="2146"/>
    <x v="81"/>
    <x v="97"/>
    <x v="9566"/>
    <m/>
    <n v="1119250"/>
    <n v="1119250"/>
    <x v="111"/>
  </r>
  <r>
    <x v="2146"/>
    <x v="5"/>
    <x v="97"/>
    <x v="9567"/>
    <m/>
    <n v="500000"/>
    <n v="500000"/>
    <x v="111"/>
  </r>
  <r>
    <x v="2148"/>
    <x v="84"/>
    <x v="97"/>
    <x v="9568"/>
    <n v="78000"/>
    <m/>
    <n v="-78000"/>
    <x v="111"/>
  </r>
  <r>
    <x v="2148"/>
    <x v="58"/>
    <x v="97"/>
    <x v="9569"/>
    <m/>
    <n v="1013457"/>
    <n v="1013457"/>
    <x v="111"/>
  </r>
  <r>
    <x v="2155"/>
    <x v="97"/>
    <x v="474"/>
    <x v="233"/>
    <n v="2000"/>
    <m/>
    <n v="-2000"/>
    <x v="112"/>
  </r>
  <r>
    <x v="2155"/>
    <x v="4"/>
    <x v="4"/>
    <x v="9570"/>
    <n v="121000"/>
    <m/>
    <n v="-121000"/>
    <x v="112"/>
  </r>
  <r>
    <x v="2155"/>
    <x v="4"/>
    <x v="4"/>
    <x v="6696"/>
    <n v="5000"/>
    <m/>
    <n v="-5000"/>
    <x v="112"/>
  </r>
  <r>
    <x v="2156"/>
    <x v="73"/>
    <x v="278"/>
    <x v="9571"/>
    <n v="24600"/>
    <m/>
    <n v="-24600"/>
    <x v="112"/>
  </r>
  <r>
    <x v="2156"/>
    <x v="94"/>
    <x v="278"/>
    <x v="9572"/>
    <n v="10770"/>
    <m/>
    <n v="-10770"/>
    <x v="112"/>
  </r>
  <r>
    <x v="2156"/>
    <x v="94"/>
    <x v="285"/>
    <x v="7068"/>
    <n v="1000"/>
    <m/>
    <n v="-1000"/>
    <x v="112"/>
  </r>
  <r>
    <x v="2156"/>
    <x v="4"/>
    <x v="4"/>
    <x v="9573"/>
    <n v="7000"/>
    <m/>
    <n v="-7000"/>
    <x v="112"/>
  </r>
  <r>
    <x v="2156"/>
    <x v="94"/>
    <x v="474"/>
    <x v="9574"/>
    <n v="3000"/>
    <m/>
    <n v="-3000"/>
    <x v="112"/>
  </r>
  <r>
    <x v="2156"/>
    <x v="4"/>
    <x v="4"/>
    <x v="9575"/>
    <n v="2200"/>
    <m/>
    <n v="-2200"/>
    <x v="112"/>
  </r>
  <r>
    <x v="2156"/>
    <x v="97"/>
    <x v="791"/>
    <x v="9576"/>
    <n v="500000"/>
    <m/>
    <n v="-500000"/>
    <x v="112"/>
  </r>
  <r>
    <x v="2157"/>
    <x v="73"/>
    <x v="278"/>
    <x v="9577"/>
    <n v="1600"/>
    <m/>
    <n v="-1600"/>
    <x v="112"/>
  </r>
  <r>
    <x v="2157"/>
    <x v="94"/>
    <x v="474"/>
    <x v="9578"/>
    <n v="500"/>
    <m/>
    <n v="-500"/>
    <x v="112"/>
  </r>
  <r>
    <x v="2157"/>
    <x v="92"/>
    <x v="278"/>
    <x v="9579"/>
    <n v="2115"/>
    <m/>
    <n v="-2115"/>
    <x v="112"/>
  </r>
  <r>
    <x v="2157"/>
    <x v="73"/>
    <x v="278"/>
    <x v="7860"/>
    <n v="3810"/>
    <m/>
    <n v="-3810"/>
    <x v="112"/>
  </r>
  <r>
    <x v="2157"/>
    <x v="73"/>
    <x v="278"/>
    <x v="9580"/>
    <n v="1500"/>
    <m/>
    <n v="-1500"/>
    <x v="112"/>
  </r>
  <r>
    <x v="2157"/>
    <x v="73"/>
    <x v="474"/>
    <x v="233"/>
    <n v="2350"/>
    <m/>
    <n v="-2350"/>
    <x v="112"/>
  </r>
  <r>
    <x v="2156"/>
    <x v="73"/>
    <x v="278"/>
    <x v="9581"/>
    <n v="15000"/>
    <m/>
    <n v="-15000"/>
    <x v="112"/>
  </r>
  <r>
    <x v="2157"/>
    <x v="94"/>
    <x v="694"/>
    <x v="2723"/>
    <n v="5216"/>
    <m/>
    <n v="-5216"/>
    <x v="112"/>
  </r>
  <r>
    <x v="2157"/>
    <x v="94"/>
    <x v="278"/>
    <x v="9582"/>
    <n v="85000"/>
    <m/>
    <n v="-85000"/>
    <x v="112"/>
  </r>
  <r>
    <x v="2157"/>
    <x v="94"/>
    <x v="78"/>
    <x v="9583"/>
    <n v="158700"/>
    <m/>
    <n v="-158700"/>
    <x v="112"/>
  </r>
  <r>
    <x v="2157"/>
    <x v="94"/>
    <x v="735"/>
    <x v="9584"/>
    <n v="100000"/>
    <m/>
    <n v="-100000"/>
    <x v="112"/>
  </r>
  <r>
    <x v="2157"/>
    <x v="97"/>
    <x v="611"/>
    <x v="9478"/>
    <n v="50000"/>
    <m/>
    <n v="-50000"/>
    <x v="112"/>
  </r>
  <r>
    <x v="2157"/>
    <x v="4"/>
    <x v="305"/>
    <x v="9585"/>
    <n v="1000"/>
    <m/>
    <n v="-1000"/>
    <x v="112"/>
  </r>
  <r>
    <x v="2157"/>
    <x v="1"/>
    <x v="2"/>
    <x v="9586"/>
    <n v="3000"/>
    <m/>
    <n v="-3000"/>
    <x v="112"/>
  </r>
  <r>
    <x v="2157"/>
    <x v="99"/>
    <x v="465"/>
    <x v="9587"/>
    <n v="5000"/>
    <m/>
    <n v="-5000"/>
    <x v="112"/>
  </r>
  <r>
    <x v="2158"/>
    <x v="94"/>
    <x v="474"/>
    <x v="9588"/>
    <n v="1500"/>
    <m/>
    <n v="-1500"/>
    <x v="112"/>
  </r>
  <r>
    <x v="2158"/>
    <x v="98"/>
    <x v="474"/>
    <x v="2116"/>
    <n v="2800"/>
    <m/>
    <n v="-2800"/>
    <x v="112"/>
  </r>
  <r>
    <x v="2158"/>
    <x v="4"/>
    <x v="4"/>
    <x v="6696"/>
    <n v="5000"/>
    <m/>
    <n v="-5000"/>
    <x v="112"/>
  </r>
  <r>
    <x v="2158"/>
    <x v="101"/>
    <x v="465"/>
    <x v="9589"/>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90"/>
    <n v="16000"/>
    <m/>
    <n v="-16000"/>
    <x v="112"/>
  </r>
  <r>
    <x v="2159"/>
    <x v="91"/>
    <x v="278"/>
    <x v="9590"/>
    <n v="38000"/>
    <m/>
    <n v="-38000"/>
    <x v="112"/>
  </r>
  <r>
    <x v="2159"/>
    <x v="95"/>
    <x v="278"/>
    <x v="9590"/>
    <n v="19500"/>
    <m/>
    <n v="-19500"/>
    <x v="112"/>
  </r>
  <r>
    <x v="2159"/>
    <x v="94"/>
    <x v="278"/>
    <x v="9590"/>
    <n v="80000"/>
    <m/>
    <n v="-80000"/>
    <x v="112"/>
  </r>
  <r>
    <x v="2159"/>
    <x v="92"/>
    <x v="756"/>
    <x v="9591"/>
    <n v="88800"/>
    <m/>
    <n v="-88800"/>
    <x v="112"/>
  </r>
  <r>
    <x v="2159"/>
    <x v="94"/>
    <x v="792"/>
    <x v="9592"/>
    <n v="164000"/>
    <m/>
    <n v="-164000"/>
    <x v="112"/>
  </r>
  <r>
    <x v="2159"/>
    <x v="81"/>
    <x v="793"/>
    <x v="9593"/>
    <n v="140000"/>
    <m/>
    <n v="-140000"/>
    <x v="112"/>
  </r>
  <r>
    <x v="2159"/>
    <x v="94"/>
    <x v="278"/>
    <x v="9594"/>
    <n v="208000"/>
    <m/>
    <n v="-208000"/>
    <x v="112"/>
  </r>
  <r>
    <x v="2159"/>
    <x v="92"/>
    <x v="278"/>
    <x v="9595"/>
    <n v="23680"/>
    <m/>
    <n v="-23680"/>
    <x v="112"/>
  </r>
  <r>
    <x v="2159"/>
    <x v="4"/>
    <x v="4"/>
    <x v="6696"/>
    <n v="2000"/>
    <m/>
    <n v="-2000"/>
    <x v="112"/>
  </r>
  <r>
    <x v="2159"/>
    <x v="76"/>
    <x v="518"/>
    <x v="898"/>
    <n v="35000"/>
    <m/>
    <n v="-35000"/>
    <x v="112"/>
  </r>
  <r>
    <x v="2159"/>
    <x v="73"/>
    <x v="278"/>
    <x v="9596"/>
    <n v="25500"/>
    <m/>
    <n v="-25500"/>
    <x v="112"/>
  </r>
  <r>
    <x v="2159"/>
    <x v="101"/>
    <x v="474"/>
    <x v="233"/>
    <n v="2700"/>
    <m/>
    <n v="-2700"/>
    <x v="112"/>
  </r>
  <r>
    <x v="2160"/>
    <x v="84"/>
    <x v="794"/>
    <x v="898"/>
    <n v="50000"/>
    <m/>
    <n v="-50000"/>
    <x v="112"/>
  </r>
  <r>
    <x v="2160"/>
    <x v="97"/>
    <x v="278"/>
    <x v="9597"/>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8"/>
    <n v="25000"/>
    <m/>
    <n v="-25000"/>
    <x v="112"/>
  </r>
  <r>
    <x v="2161"/>
    <x v="58"/>
    <x v="761"/>
    <x v="9599"/>
    <n v="12000"/>
    <m/>
    <n v="-12000"/>
    <x v="112"/>
  </r>
  <r>
    <x v="2161"/>
    <x v="73"/>
    <x v="474"/>
    <x v="9600"/>
    <n v="3500"/>
    <m/>
    <n v="-3500"/>
    <x v="112"/>
  </r>
  <r>
    <x v="2161"/>
    <x v="87"/>
    <x v="474"/>
    <x v="9601"/>
    <n v="2200"/>
    <m/>
    <n v="-2200"/>
    <x v="112"/>
  </r>
  <r>
    <x v="2161"/>
    <x v="94"/>
    <x v="761"/>
    <x v="9602"/>
    <n v="85000"/>
    <m/>
    <n v="-85000"/>
    <x v="112"/>
  </r>
  <r>
    <x v="2161"/>
    <x v="94"/>
    <x v="779"/>
    <x v="9603"/>
    <n v="500000"/>
    <m/>
    <n v="-500000"/>
    <x v="112"/>
  </r>
  <r>
    <x v="2161"/>
    <x v="91"/>
    <x v="278"/>
    <x v="9216"/>
    <n v="15170"/>
    <m/>
    <n v="-15170"/>
    <x v="112"/>
  </r>
  <r>
    <x v="2161"/>
    <x v="98"/>
    <x v="277"/>
    <x v="9604"/>
    <n v="24000"/>
    <m/>
    <n v="-24000"/>
    <x v="112"/>
  </r>
  <r>
    <x v="2161"/>
    <x v="58"/>
    <x v="474"/>
    <x v="233"/>
    <n v="3000"/>
    <m/>
    <n v="-3000"/>
    <x v="112"/>
  </r>
  <r>
    <x v="2161"/>
    <x v="94"/>
    <x v="474"/>
    <x v="233"/>
    <n v="600"/>
    <m/>
    <n v="-600"/>
    <x v="112"/>
  </r>
  <r>
    <x v="2161"/>
    <x v="99"/>
    <x v="465"/>
    <x v="9605"/>
    <n v="5000"/>
    <m/>
    <n v="-5000"/>
    <x v="112"/>
  </r>
  <r>
    <x v="2161"/>
    <x v="94"/>
    <x v="278"/>
    <x v="9606"/>
    <n v="7500"/>
    <m/>
    <n v="-7500"/>
    <x v="112"/>
  </r>
  <r>
    <x v="2161"/>
    <x v="22"/>
    <x v="43"/>
    <x v="9607"/>
    <n v="2100"/>
    <m/>
    <n v="-2100"/>
    <x v="112"/>
  </r>
  <r>
    <x v="2161"/>
    <x v="94"/>
    <x v="474"/>
    <x v="233"/>
    <n v="450"/>
    <m/>
    <n v="-450"/>
    <x v="112"/>
  </r>
  <r>
    <x v="2161"/>
    <x v="65"/>
    <x v="278"/>
    <x v="9608"/>
    <n v="1200"/>
    <m/>
    <n v="-1200"/>
    <x v="112"/>
  </r>
  <r>
    <x v="2161"/>
    <x v="102"/>
    <x v="763"/>
    <x v="9609"/>
    <n v="20900"/>
    <m/>
    <n v="-20900"/>
    <x v="112"/>
  </r>
  <r>
    <x v="2161"/>
    <x v="101"/>
    <x v="2"/>
    <x v="9610"/>
    <n v="3100"/>
    <m/>
    <n v="-3100"/>
    <x v="112"/>
  </r>
  <r>
    <x v="2161"/>
    <x v="79"/>
    <x v="2"/>
    <x v="9611"/>
    <n v="7230"/>
    <m/>
    <n v="-7230"/>
    <x v="112"/>
  </r>
  <r>
    <x v="2161"/>
    <x v="94"/>
    <x v="474"/>
    <x v="233"/>
    <n v="600"/>
    <m/>
    <n v="-600"/>
    <x v="112"/>
  </r>
  <r>
    <x v="2161"/>
    <x v="79"/>
    <x v="474"/>
    <x v="233"/>
    <n v="2000"/>
    <m/>
    <n v="-2000"/>
    <x v="112"/>
  </r>
  <r>
    <x v="2162"/>
    <x v="95"/>
    <x v="642"/>
    <x v="9612"/>
    <n v="1000"/>
    <m/>
    <n v="-1000"/>
    <x v="112"/>
  </r>
  <r>
    <x v="2162"/>
    <x v="101"/>
    <x v="474"/>
    <x v="9613"/>
    <n v="1200"/>
    <m/>
    <n v="-1200"/>
    <x v="112"/>
  </r>
  <r>
    <x v="2163"/>
    <x v="4"/>
    <x v="4"/>
    <x v="6696"/>
    <n v="3000"/>
    <m/>
    <n v="-3000"/>
    <x v="112"/>
  </r>
  <r>
    <x v="2163"/>
    <x v="79"/>
    <x v="474"/>
    <x v="233"/>
    <n v="2000"/>
    <m/>
    <n v="-2000"/>
    <x v="112"/>
  </r>
  <r>
    <x v="2163"/>
    <x v="79"/>
    <x v="474"/>
    <x v="233"/>
    <n v="500"/>
    <m/>
    <n v="-500"/>
    <x v="112"/>
  </r>
  <r>
    <x v="2163"/>
    <x v="99"/>
    <x v="518"/>
    <x v="9614"/>
    <n v="35000"/>
    <m/>
    <n v="-35000"/>
    <x v="112"/>
  </r>
  <r>
    <x v="2163"/>
    <x v="58"/>
    <x v="474"/>
    <x v="9615"/>
    <n v="500"/>
    <m/>
    <n v="-500"/>
    <x v="112"/>
  </r>
  <r>
    <x v="2163"/>
    <x v="65"/>
    <x v="278"/>
    <x v="9616"/>
    <n v="5000"/>
    <m/>
    <n v="-5000"/>
    <x v="112"/>
  </r>
  <r>
    <x v="2163"/>
    <x v="65"/>
    <x v="2"/>
    <x v="9617"/>
    <n v="1500"/>
    <m/>
    <n v="-1500"/>
    <x v="112"/>
  </r>
  <r>
    <x v="2163"/>
    <x v="94"/>
    <x v="619"/>
    <x v="8878"/>
    <n v="500000"/>
    <m/>
    <n v="-500000"/>
    <x v="112"/>
  </r>
  <r>
    <x v="2163"/>
    <x v="58"/>
    <x v="278"/>
    <x v="9618"/>
    <n v="60000"/>
    <m/>
    <n v="-60000"/>
    <x v="112"/>
  </r>
  <r>
    <x v="2163"/>
    <x v="73"/>
    <x v="795"/>
    <x v="9619"/>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20"/>
    <n v="2000"/>
    <m/>
    <n v="-2000"/>
    <x v="112"/>
  </r>
  <r>
    <x v="2163"/>
    <x v="4"/>
    <x v="797"/>
    <x v="9621"/>
    <n v="12840"/>
    <m/>
    <n v="-12840"/>
    <x v="112"/>
  </r>
  <r>
    <x v="2164"/>
    <x v="84"/>
    <x v="474"/>
    <x v="9622"/>
    <n v="300"/>
    <m/>
    <n v="-300"/>
    <x v="112"/>
  </r>
  <r>
    <x v="2164"/>
    <x v="4"/>
    <x v="4"/>
    <x v="9623"/>
    <n v="4370"/>
    <m/>
    <n v="-4370"/>
    <x v="112"/>
  </r>
  <r>
    <x v="2164"/>
    <x v="4"/>
    <x v="4"/>
    <x v="9620"/>
    <n v="4660"/>
    <m/>
    <n v="-4660"/>
    <x v="112"/>
  </r>
  <r>
    <x v="2164"/>
    <x v="4"/>
    <x v="330"/>
    <x v="9624"/>
    <n v="7500"/>
    <m/>
    <n v="-7500"/>
    <x v="112"/>
  </r>
  <r>
    <x v="2164"/>
    <x v="4"/>
    <x v="4"/>
    <x v="6696"/>
    <n v="3000"/>
    <m/>
    <n v="-3000"/>
    <x v="112"/>
  </r>
  <r>
    <x v="2164"/>
    <x v="90"/>
    <x v="278"/>
    <x v="9625"/>
    <n v="10900"/>
    <m/>
    <n v="-10900"/>
    <x v="112"/>
  </r>
  <r>
    <x v="2164"/>
    <x v="103"/>
    <x v="78"/>
    <x v="9626"/>
    <n v="27500"/>
    <m/>
    <n v="-27500"/>
    <x v="112"/>
  </r>
  <r>
    <x v="2164"/>
    <x v="58"/>
    <x v="474"/>
    <x v="233"/>
    <n v="650"/>
    <m/>
    <n v="-650"/>
    <x v="112"/>
  </r>
  <r>
    <x v="2164"/>
    <x v="4"/>
    <x v="285"/>
    <x v="2385"/>
    <n v="150"/>
    <m/>
    <n v="-150"/>
    <x v="112"/>
  </r>
  <r>
    <x v="2164"/>
    <x v="103"/>
    <x v="474"/>
    <x v="9627"/>
    <n v="700"/>
    <m/>
    <n v="-700"/>
    <x v="112"/>
  </r>
  <r>
    <x v="2164"/>
    <x v="81"/>
    <x v="664"/>
    <x v="9104"/>
    <n v="25000"/>
    <m/>
    <n v="-25000"/>
    <x v="112"/>
  </r>
  <r>
    <x v="2164"/>
    <x v="81"/>
    <x v="793"/>
    <x v="9593"/>
    <n v="140000"/>
    <m/>
    <n v="-140000"/>
    <x v="112"/>
  </r>
  <r>
    <x v="2165"/>
    <x v="7"/>
    <x v="198"/>
    <x v="9628"/>
    <n v="2400"/>
    <m/>
    <n v="-2400"/>
    <x v="112"/>
  </r>
  <r>
    <x v="2165"/>
    <x v="58"/>
    <x v="314"/>
    <x v="9629"/>
    <n v="20000"/>
    <m/>
    <n v="-20000"/>
    <x v="112"/>
  </r>
  <r>
    <x v="2165"/>
    <x v="79"/>
    <x v="474"/>
    <x v="233"/>
    <n v="600"/>
    <m/>
    <n v="-600"/>
    <x v="112"/>
  </r>
  <r>
    <x v="2165"/>
    <x v="22"/>
    <x v="261"/>
    <x v="9630"/>
    <n v="35360"/>
    <m/>
    <n v="-35360"/>
    <x v="112"/>
  </r>
  <r>
    <x v="2165"/>
    <x v="23"/>
    <x v="261"/>
    <x v="9630"/>
    <n v="32760"/>
    <m/>
    <n v="-32760"/>
    <x v="112"/>
  </r>
  <r>
    <x v="2165"/>
    <x v="58"/>
    <x v="261"/>
    <x v="9630"/>
    <n v="145766"/>
    <m/>
    <n v="-145766"/>
    <x v="112"/>
  </r>
  <r>
    <x v="2165"/>
    <x v="84"/>
    <x v="261"/>
    <x v="9630"/>
    <n v="508379"/>
    <m/>
    <n v="-508379"/>
    <x v="112"/>
  </r>
  <r>
    <x v="2165"/>
    <x v="94"/>
    <x v="644"/>
    <x v="9492"/>
    <n v="1000000"/>
    <m/>
    <n v="-1000000"/>
    <x v="112"/>
  </r>
  <r>
    <x v="2165"/>
    <x v="80"/>
    <x v="208"/>
    <x v="8731"/>
    <n v="500000"/>
    <m/>
    <n v="-500000"/>
    <x v="112"/>
  </r>
  <r>
    <x v="2165"/>
    <x v="52"/>
    <x v="798"/>
    <x v="8731"/>
    <n v="500000"/>
    <m/>
    <n v="-500000"/>
    <x v="112"/>
  </r>
  <r>
    <x v="2166"/>
    <x v="73"/>
    <x v="773"/>
    <x v="9631"/>
    <n v="10000"/>
    <m/>
    <n v="-10000"/>
    <x v="112"/>
  </r>
  <r>
    <x v="2166"/>
    <x v="73"/>
    <x v="2"/>
    <x v="6322"/>
    <n v="2000"/>
    <m/>
    <n v="-2000"/>
    <x v="112"/>
  </r>
  <r>
    <x v="2167"/>
    <x v="73"/>
    <x v="145"/>
    <x v="9632"/>
    <n v="4800"/>
    <m/>
    <n v="-4800"/>
    <x v="112"/>
  </r>
  <r>
    <x v="2167"/>
    <x v="79"/>
    <x v="278"/>
    <x v="9633"/>
    <n v="9000"/>
    <m/>
    <n v="-9000"/>
    <x v="112"/>
  </r>
  <r>
    <x v="2167"/>
    <x v="73"/>
    <x v="474"/>
    <x v="9634"/>
    <n v="4000"/>
    <m/>
    <n v="-4000"/>
    <x v="112"/>
  </r>
  <r>
    <x v="2167"/>
    <x v="97"/>
    <x v="612"/>
    <x v="9635"/>
    <n v="9880"/>
    <m/>
    <n v="-9880"/>
    <x v="112"/>
  </r>
  <r>
    <x v="2167"/>
    <x v="4"/>
    <x v="4"/>
    <x v="9636"/>
    <n v="17700"/>
    <m/>
    <n v="-17700"/>
    <x v="112"/>
  </r>
  <r>
    <x v="2167"/>
    <x v="97"/>
    <x v="474"/>
    <x v="9637"/>
    <n v="700"/>
    <m/>
    <n v="-700"/>
    <x v="112"/>
  </r>
  <r>
    <x v="2167"/>
    <x v="94"/>
    <x v="278"/>
    <x v="9638"/>
    <n v="3000"/>
    <m/>
    <n v="-3000"/>
    <x v="112"/>
  </r>
  <r>
    <x v="2167"/>
    <x v="79"/>
    <x v="474"/>
    <x v="233"/>
    <n v="3000"/>
    <m/>
    <n v="-3000"/>
    <x v="112"/>
  </r>
  <r>
    <x v="2167"/>
    <x v="4"/>
    <x v="2"/>
    <x v="9639"/>
    <n v="2250"/>
    <m/>
    <n v="-2250"/>
    <x v="112"/>
  </r>
  <r>
    <x v="2167"/>
    <x v="99"/>
    <x v="278"/>
    <x v="9640"/>
    <n v="17400"/>
    <m/>
    <n v="-17400"/>
    <x v="112"/>
  </r>
  <r>
    <x v="2167"/>
    <x v="74"/>
    <x v="2"/>
    <x v="9641"/>
    <n v="50000"/>
    <m/>
    <n v="-50000"/>
    <x v="112"/>
  </r>
  <r>
    <x v="2168"/>
    <x v="4"/>
    <x v="4"/>
    <x v="6696"/>
    <n v="4000"/>
    <m/>
    <n v="-4000"/>
    <x v="112"/>
  </r>
  <r>
    <x v="2168"/>
    <x v="23"/>
    <x v="474"/>
    <x v="9642"/>
    <n v="5000"/>
    <m/>
    <n v="-5000"/>
    <x v="112"/>
  </r>
  <r>
    <x v="2168"/>
    <x v="23"/>
    <x v="285"/>
    <x v="8883"/>
    <n v="500"/>
    <m/>
    <n v="-500"/>
    <x v="112"/>
  </r>
  <r>
    <x v="2168"/>
    <x v="23"/>
    <x v="278"/>
    <x v="9643"/>
    <n v="800"/>
    <m/>
    <n v="-800"/>
    <x v="112"/>
  </r>
  <r>
    <x v="2168"/>
    <x v="58"/>
    <x v="761"/>
    <x v="9599"/>
    <n v="12000"/>
    <m/>
    <n v="-12000"/>
    <x v="112"/>
  </r>
  <r>
    <x v="2168"/>
    <x v="58"/>
    <x v="278"/>
    <x v="9644"/>
    <n v="1130"/>
    <m/>
    <n v="-1130"/>
    <x v="112"/>
  </r>
  <r>
    <x v="2168"/>
    <x v="97"/>
    <x v="467"/>
    <x v="9645"/>
    <n v="12000"/>
    <m/>
    <n v="-12000"/>
    <x v="112"/>
  </r>
  <r>
    <x v="2168"/>
    <x v="58"/>
    <x v="474"/>
    <x v="233"/>
    <n v="2000"/>
    <m/>
    <n v="-2000"/>
    <x v="112"/>
  </r>
  <r>
    <x v="2168"/>
    <x v="58"/>
    <x v="467"/>
    <x v="9645"/>
    <n v="13000"/>
    <m/>
    <n v="-13000"/>
    <x v="112"/>
  </r>
  <r>
    <x v="2168"/>
    <x v="94"/>
    <x v="474"/>
    <x v="9646"/>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7"/>
    <n v="100000"/>
    <m/>
    <n v="-100000"/>
    <x v="112"/>
  </r>
  <r>
    <x v="2168"/>
    <x v="94"/>
    <x v="548"/>
    <x v="9648"/>
    <n v="400000"/>
    <m/>
    <n v="-400000"/>
    <x v="112"/>
  </r>
  <r>
    <x v="2168"/>
    <x v="73"/>
    <x v="78"/>
    <x v="9649"/>
    <n v="480000"/>
    <m/>
    <n v="-480000"/>
    <x v="112"/>
  </r>
  <r>
    <x v="2168"/>
    <x v="73"/>
    <x v="78"/>
    <x v="9649"/>
    <n v="370000"/>
    <m/>
    <n v="-370000"/>
    <x v="112"/>
  </r>
  <r>
    <x v="2168"/>
    <x v="73"/>
    <x v="78"/>
    <x v="9650"/>
    <n v="704800"/>
    <m/>
    <n v="-704800"/>
    <x v="112"/>
  </r>
  <r>
    <x v="2168"/>
    <x v="95"/>
    <x v="799"/>
    <x v="9651"/>
    <n v="40000"/>
    <m/>
    <n v="-40000"/>
    <x v="112"/>
  </r>
  <r>
    <x v="2169"/>
    <x v="73"/>
    <x v="390"/>
    <x v="233"/>
    <n v="5000"/>
    <m/>
    <n v="-5000"/>
    <x v="112"/>
  </r>
  <r>
    <x v="2169"/>
    <x v="67"/>
    <x v="2"/>
    <x v="9652"/>
    <n v="7000"/>
    <m/>
    <n v="-7000"/>
    <x v="112"/>
  </r>
  <r>
    <x v="2169"/>
    <x v="4"/>
    <x v="4"/>
    <x v="6696"/>
    <n v="1200"/>
    <m/>
    <n v="-1200"/>
    <x v="112"/>
  </r>
  <r>
    <x v="2169"/>
    <x v="97"/>
    <x v="655"/>
    <x v="9653"/>
    <n v="20180"/>
    <m/>
    <n v="-20180"/>
    <x v="112"/>
  </r>
  <r>
    <x v="2169"/>
    <x v="94"/>
    <x v="757"/>
    <x v="9654"/>
    <n v="300000"/>
    <m/>
    <n v="-300000"/>
    <x v="112"/>
  </r>
  <r>
    <x v="2169"/>
    <x v="67"/>
    <x v="208"/>
    <x v="9655"/>
    <n v="100000"/>
    <m/>
    <n v="-100000"/>
    <x v="112"/>
  </r>
  <r>
    <x v="2169"/>
    <x v="80"/>
    <x v="208"/>
    <x v="9655"/>
    <n v="528670"/>
    <m/>
    <n v="-528670"/>
    <x v="112"/>
  </r>
  <r>
    <x v="2169"/>
    <x v="94"/>
    <x v="278"/>
    <x v="9656"/>
    <n v="196890"/>
    <m/>
    <n v="-196890"/>
    <x v="112"/>
  </r>
  <r>
    <x v="2169"/>
    <x v="94"/>
    <x v="278"/>
    <x v="9657"/>
    <n v="74950"/>
    <m/>
    <n v="-74950"/>
    <x v="112"/>
  </r>
  <r>
    <x v="2169"/>
    <x v="52"/>
    <x v="278"/>
    <x v="9658"/>
    <n v="80000"/>
    <m/>
    <n v="-80000"/>
    <x v="112"/>
  </r>
  <r>
    <x v="2169"/>
    <x v="94"/>
    <x v="278"/>
    <x v="9658"/>
    <n v="224620"/>
    <m/>
    <n v="-224620"/>
    <x v="112"/>
  </r>
  <r>
    <x v="2169"/>
    <x v="79"/>
    <x v="324"/>
    <x v="8439"/>
    <n v="300000"/>
    <m/>
    <n v="-300000"/>
    <x v="112"/>
  </r>
  <r>
    <x v="2170"/>
    <x v="101"/>
    <x v="278"/>
    <x v="9659"/>
    <n v="700"/>
    <m/>
    <n v="-700"/>
    <x v="112"/>
  </r>
  <r>
    <x v="2170"/>
    <x v="79"/>
    <x v="74"/>
    <x v="1696"/>
    <n v="1000"/>
    <m/>
    <n v="-1000"/>
    <x v="112"/>
  </r>
  <r>
    <x v="2170"/>
    <x v="79"/>
    <x v="474"/>
    <x v="233"/>
    <n v="2000"/>
    <m/>
    <n v="-2000"/>
    <x v="112"/>
  </r>
  <r>
    <x v="2170"/>
    <x v="97"/>
    <x v="2"/>
    <x v="9660"/>
    <n v="6000"/>
    <m/>
    <n v="-6000"/>
    <x v="112"/>
  </r>
  <r>
    <x v="2170"/>
    <x v="4"/>
    <x v="4"/>
    <x v="9661"/>
    <n v="7000"/>
    <m/>
    <n v="-7000"/>
    <x v="112"/>
  </r>
  <r>
    <x v="2170"/>
    <x v="67"/>
    <x v="2"/>
    <x v="9652"/>
    <n v="3000"/>
    <m/>
    <n v="-3000"/>
    <x v="112"/>
  </r>
  <r>
    <x v="2170"/>
    <x v="97"/>
    <x v="474"/>
    <x v="8211"/>
    <n v="400"/>
    <m/>
    <n v="-400"/>
    <x v="112"/>
  </r>
  <r>
    <x v="2170"/>
    <x v="4"/>
    <x v="796"/>
    <x v="233"/>
    <n v="1000"/>
    <m/>
    <n v="-1000"/>
    <x v="112"/>
  </r>
  <r>
    <x v="2170"/>
    <x v="97"/>
    <x v="2"/>
    <x v="9662"/>
    <n v="40000"/>
    <m/>
    <n v="-40000"/>
    <x v="112"/>
  </r>
  <r>
    <x v="2170"/>
    <x v="58"/>
    <x v="278"/>
    <x v="9663"/>
    <n v="149000"/>
    <m/>
    <n v="-149000"/>
    <x v="112"/>
  </r>
  <r>
    <x v="2170"/>
    <x v="99"/>
    <x v="800"/>
    <x v="9664"/>
    <n v="300000"/>
    <m/>
    <n v="-300000"/>
    <x v="112"/>
  </r>
  <r>
    <x v="2171"/>
    <x v="73"/>
    <x v="278"/>
    <x v="9665"/>
    <n v="7300"/>
    <m/>
    <n v="-7300"/>
    <x v="112"/>
  </r>
  <r>
    <x v="2171"/>
    <x v="58"/>
    <x v="278"/>
    <x v="9666"/>
    <n v="1100"/>
    <m/>
    <n v="-1100"/>
    <x v="112"/>
  </r>
  <r>
    <x v="2171"/>
    <x v="79"/>
    <x v="2"/>
    <x v="8173"/>
    <n v="1000"/>
    <m/>
    <n v="-1000"/>
    <x v="112"/>
  </r>
  <r>
    <x v="2171"/>
    <x v="97"/>
    <x v="474"/>
    <x v="9667"/>
    <n v="500"/>
    <m/>
    <n v="-500"/>
    <x v="112"/>
  </r>
  <r>
    <x v="2171"/>
    <x v="97"/>
    <x v="474"/>
    <x v="233"/>
    <n v="1800"/>
    <m/>
    <n v="-1800"/>
    <x v="112"/>
  </r>
  <r>
    <x v="2171"/>
    <x v="4"/>
    <x v="4"/>
    <x v="9661"/>
    <n v="3000"/>
    <m/>
    <n v="-3000"/>
    <x v="112"/>
  </r>
  <r>
    <x v="2171"/>
    <x v="79"/>
    <x v="607"/>
    <x v="9668"/>
    <n v="275000"/>
    <m/>
    <n v="-275000"/>
    <x v="112"/>
  </r>
  <r>
    <x v="2171"/>
    <x v="94"/>
    <x v="592"/>
    <x v="9669"/>
    <n v="1000000"/>
    <m/>
    <n v="-1000000"/>
    <x v="112"/>
  </r>
  <r>
    <x v="2172"/>
    <x v="4"/>
    <x v="516"/>
    <x v="233"/>
    <n v="5330"/>
    <m/>
    <n v="-5330"/>
    <x v="112"/>
  </r>
  <r>
    <x v="2172"/>
    <x v="58"/>
    <x v="146"/>
    <x v="7886"/>
    <n v="1000"/>
    <m/>
    <n v="-1000"/>
    <x v="112"/>
  </r>
  <r>
    <x v="2172"/>
    <x v="99"/>
    <x v="801"/>
    <x v="9670"/>
    <n v="2092916"/>
    <m/>
    <n v="-2092916"/>
    <x v="112"/>
  </r>
  <r>
    <x v="2173"/>
    <x v="73"/>
    <x v="802"/>
    <x v="9671"/>
    <n v="195500"/>
    <m/>
    <n v="-195500"/>
    <x v="112"/>
  </r>
  <r>
    <x v="2173"/>
    <x v="73"/>
    <x v="278"/>
    <x v="9672"/>
    <n v="21600"/>
    <m/>
    <n v="-21600"/>
    <x v="112"/>
  </r>
  <r>
    <x v="2173"/>
    <x v="73"/>
    <x v="278"/>
    <x v="9673"/>
    <n v="78500"/>
    <m/>
    <n v="-78500"/>
    <x v="112"/>
  </r>
  <r>
    <x v="2173"/>
    <x v="91"/>
    <x v="212"/>
    <x v="9674"/>
    <n v="200000"/>
    <m/>
    <n v="-200000"/>
    <x v="112"/>
  </r>
  <r>
    <x v="2173"/>
    <x v="99"/>
    <x v="800"/>
    <x v="9675"/>
    <n v="200000"/>
    <m/>
    <n v="-200000"/>
    <x v="112"/>
  </r>
  <r>
    <x v="2173"/>
    <x v="7"/>
    <x v="27"/>
    <x v="5198"/>
    <n v="45290"/>
    <m/>
    <n v="-45290"/>
    <x v="112"/>
  </r>
  <r>
    <x v="2173"/>
    <x v="4"/>
    <x v="27"/>
    <x v="5198"/>
    <n v="17872"/>
    <m/>
    <n v="-17872"/>
    <x v="112"/>
  </r>
  <r>
    <x v="2173"/>
    <x v="4"/>
    <x v="4"/>
    <x v="9661"/>
    <n v="3000"/>
    <m/>
    <n v="-3000"/>
    <x v="112"/>
  </r>
  <r>
    <x v="2173"/>
    <x v="101"/>
    <x v="285"/>
    <x v="7872"/>
    <n v="400"/>
    <m/>
    <n v="-400"/>
    <x v="112"/>
  </r>
  <r>
    <x v="2173"/>
    <x v="79"/>
    <x v="285"/>
    <x v="9676"/>
    <n v="20000"/>
    <m/>
    <n v="-20000"/>
    <x v="112"/>
  </r>
  <r>
    <x v="2174"/>
    <x v="94"/>
    <x v="644"/>
    <x v="9492"/>
    <n v="500000"/>
    <m/>
    <n v="-500000"/>
    <x v="112"/>
  </r>
  <r>
    <x v="2174"/>
    <x v="83"/>
    <x v="45"/>
    <x v="9677"/>
    <n v="13760"/>
    <m/>
    <n v="-13760"/>
    <x v="112"/>
  </r>
  <r>
    <x v="2174"/>
    <x v="79"/>
    <x v="45"/>
    <x v="9677"/>
    <n v="164280"/>
    <m/>
    <n v="-164280"/>
    <x v="112"/>
  </r>
  <r>
    <x v="2174"/>
    <x v="92"/>
    <x v="45"/>
    <x v="9677"/>
    <n v="145230"/>
    <m/>
    <n v="-145230"/>
    <x v="112"/>
  </r>
  <r>
    <x v="2174"/>
    <x v="94"/>
    <x v="45"/>
    <x v="9677"/>
    <n v="176730"/>
    <m/>
    <n v="-176730"/>
    <x v="112"/>
  </r>
  <r>
    <x v="2175"/>
    <x v="79"/>
    <x v="2"/>
    <x v="4400"/>
    <n v="5670"/>
    <m/>
    <n v="-5670"/>
    <x v="112"/>
  </r>
  <r>
    <x v="2175"/>
    <x v="58"/>
    <x v="278"/>
    <x v="4172"/>
    <n v="114974"/>
    <m/>
    <n v="-114974"/>
    <x v="112"/>
  </r>
  <r>
    <x v="2175"/>
    <x v="73"/>
    <x v="278"/>
    <x v="4172"/>
    <n v="128521"/>
    <m/>
    <n v="-128521"/>
    <x v="112"/>
  </r>
  <r>
    <x v="2175"/>
    <x v="73"/>
    <x v="278"/>
    <x v="9678"/>
    <n v="16000"/>
    <m/>
    <n v="-16000"/>
    <x v="112"/>
  </r>
  <r>
    <x v="2175"/>
    <x v="4"/>
    <x v="803"/>
    <x v="9679"/>
    <n v="100000"/>
    <m/>
    <n v="-100000"/>
    <x v="112"/>
  </r>
  <r>
    <x v="2175"/>
    <x v="94"/>
    <x v="804"/>
    <x v="9680"/>
    <n v="33000"/>
    <m/>
    <n v="-33000"/>
    <x v="112"/>
  </r>
  <r>
    <x v="2175"/>
    <x v="76"/>
    <x v="518"/>
    <x v="9681"/>
    <n v="50000"/>
    <m/>
    <n v="-50000"/>
    <x v="112"/>
  </r>
  <r>
    <x v="2176"/>
    <x v="80"/>
    <x v="767"/>
    <x v="9682"/>
    <n v="146000"/>
    <m/>
    <n v="-146000"/>
    <x v="112"/>
  </r>
  <r>
    <x v="2176"/>
    <x v="99"/>
    <x v="734"/>
    <x v="9683"/>
    <n v="135936"/>
    <m/>
    <n v="-135936"/>
    <x v="112"/>
  </r>
  <r>
    <x v="2176"/>
    <x v="23"/>
    <x v="2"/>
    <x v="9684"/>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5"/>
    <n v="88680"/>
    <m/>
    <n v="-88680"/>
    <x v="112"/>
  </r>
  <r>
    <x v="2176"/>
    <x v="99"/>
    <x v="43"/>
    <x v="9686"/>
    <n v="71890"/>
    <m/>
    <n v="-71890"/>
    <x v="112"/>
  </r>
  <r>
    <x v="2176"/>
    <x v="79"/>
    <x v="43"/>
    <x v="9126"/>
    <n v="13800"/>
    <m/>
    <n v="-13800"/>
    <x v="112"/>
  </r>
  <r>
    <x v="2176"/>
    <x v="1"/>
    <x v="43"/>
    <x v="6874"/>
    <n v="164698.27586206899"/>
    <m/>
    <n v="-164698.27586206899"/>
    <x v="112"/>
  </r>
  <r>
    <x v="2176"/>
    <x v="94"/>
    <x v="43"/>
    <x v="9529"/>
    <n v="70000"/>
    <m/>
    <n v="-70000"/>
    <x v="112"/>
  </r>
  <r>
    <x v="2176"/>
    <x v="79"/>
    <x v="43"/>
    <x v="8010"/>
    <n v="83000"/>
    <m/>
    <n v="-83000"/>
    <x v="112"/>
  </r>
  <r>
    <x v="2176"/>
    <x v="73"/>
    <x v="43"/>
    <x v="8238"/>
    <n v="20700"/>
    <m/>
    <n v="-20700"/>
    <x v="112"/>
  </r>
  <r>
    <x v="2176"/>
    <x v="73"/>
    <x v="43"/>
    <x v="9687"/>
    <n v="39100"/>
    <m/>
    <n v="-39100"/>
    <x v="112"/>
  </r>
  <r>
    <x v="2176"/>
    <x v="73"/>
    <x v="43"/>
    <x v="9688"/>
    <n v="34300"/>
    <m/>
    <n v="-34300"/>
    <x v="112"/>
  </r>
  <r>
    <x v="2176"/>
    <x v="22"/>
    <x v="43"/>
    <x v="9527"/>
    <n v="140338.36206896551"/>
    <m/>
    <n v="-140338.36206896551"/>
    <x v="112"/>
  </r>
  <r>
    <x v="2176"/>
    <x v="79"/>
    <x v="43"/>
    <x v="9240"/>
    <n v="57930"/>
    <m/>
    <n v="-57930"/>
    <x v="112"/>
  </r>
  <r>
    <x v="2176"/>
    <x v="79"/>
    <x v="43"/>
    <x v="9135"/>
    <n v="28500"/>
    <m/>
    <n v="-28500"/>
    <x v="112"/>
  </r>
  <r>
    <x v="2176"/>
    <x v="94"/>
    <x v="43"/>
    <x v="9530"/>
    <n v="60000"/>
    <m/>
    <n v="-60000"/>
    <x v="112"/>
  </r>
  <r>
    <x v="2176"/>
    <x v="79"/>
    <x v="43"/>
    <x v="8966"/>
    <n v="40650"/>
    <m/>
    <n v="-40650"/>
    <x v="112"/>
  </r>
  <r>
    <x v="2176"/>
    <x v="23"/>
    <x v="43"/>
    <x v="9689"/>
    <n v="28000"/>
    <m/>
    <n v="-28000"/>
    <x v="112"/>
  </r>
  <r>
    <x v="2176"/>
    <x v="58"/>
    <x v="43"/>
    <x v="5437"/>
    <n v="51750"/>
    <m/>
    <n v="-51750"/>
    <x v="112"/>
  </r>
  <r>
    <x v="2176"/>
    <x v="94"/>
    <x v="43"/>
    <x v="9690"/>
    <n v="64150"/>
    <m/>
    <n v="-64150"/>
    <x v="112"/>
  </r>
  <r>
    <x v="2176"/>
    <x v="91"/>
    <x v="43"/>
    <x v="9523"/>
    <n v="678905.17241379316"/>
    <m/>
    <n v="-678905.17241379316"/>
    <x v="112"/>
  </r>
  <r>
    <x v="2176"/>
    <x v="99"/>
    <x v="43"/>
    <x v="9127"/>
    <n v="76200"/>
    <m/>
    <n v="-76200"/>
    <x v="112"/>
  </r>
  <r>
    <x v="2176"/>
    <x v="3"/>
    <x v="43"/>
    <x v="6877"/>
    <n v="5000"/>
    <m/>
    <n v="-5000"/>
    <x v="112"/>
  </r>
  <r>
    <x v="2176"/>
    <x v="91"/>
    <x v="43"/>
    <x v="9691"/>
    <n v="3500"/>
    <m/>
    <n v="-3500"/>
    <x v="112"/>
  </r>
  <r>
    <x v="2176"/>
    <x v="91"/>
    <x v="43"/>
    <x v="9692"/>
    <n v="32500"/>
    <m/>
    <n v="-32500"/>
    <x v="112"/>
  </r>
  <r>
    <x v="2176"/>
    <x v="67"/>
    <x v="278"/>
    <x v="9693"/>
    <n v="1350"/>
    <m/>
    <n v="-1350"/>
    <x v="112"/>
  </r>
  <r>
    <x v="2176"/>
    <x v="94"/>
    <x v="278"/>
    <x v="8828"/>
    <n v="3450"/>
    <m/>
    <n v="-3450"/>
    <x v="112"/>
  </r>
  <r>
    <x v="2176"/>
    <x v="79"/>
    <x v="278"/>
    <x v="9694"/>
    <n v="1950"/>
    <m/>
    <n v="-1950"/>
    <x v="112"/>
  </r>
  <r>
    <x v="2176"/>
    <x v="4"/>
    <x v="4"/>
    <x v="9661"/>
    <n v="5500"/>
    <m/>
    <n v="-5500"/>
    <x v="112"/>
  </r>
  <r>
    <x v="2177"/>
    <x v="58"/>
    <x v="805"/>
    <x v="9695"/>
    <n v="30000"/>
    <m/>
    <n v="-30000"/>
    <x v="112"/>
  </r>
  <r>
    <x v="2177"/>
    <x v="79"/>
    <x v="731"/>
    <x v="9696"/>
    <n v="200000"/>
    <m/>
    <n v="-200000"/>
    <x v="112"/>
  </r>
  <r>
    <x v="2177"/>
    <x v="98"/>
    <x v="694"/>
    <x v="233"/>
    <n v="7600"/>
    <m/>
    <n v="-7600"/>
    <x v="112"/>
  </r>
  <r>
    <x v="2177"/>
    <x v="73"/>
    <x v="761"/>
    <x v="9697"/>
    <n v="6500"/>
    <m/>
    <n v="-6500"/>
    <x v="112"/>
  </r>
  <r>
    <x v="2177"/>
    <x v="94"/>
    <x v="592"/>
    <x v="8731"/>
    <n v="1000000"/>
    <m/>
    <n v="-1000000"/>
    <x v="112"/>
  </r>
  <r>
    <x v="2177"/>
    <x v="94"/>
    <x v="660"/>
    <x v="9698"/>
    <n v="1333000"/>
    <m/>
    <n v="-1333000"/>
    <x v="112"/>
  </r>
  <r>
    <x v="2177"/>
    <x v="97"/>
    <x v="611"/>
    <x v="8439"/>
    <n v="50000"/>
    <m/>
    <n v="-50000"/>
    <x v="112"/>
  </r>
  <r>
    <x v="2178"/>
    <x v="61"/>
    <x v="2"/>
    <x v="9699"/>
    <n v="6000"/>
    <m/>
    <n v="-6000"/>
    <x v="112"/>
  </r>
  <r>
    <x v="2178"/>
    <x v="1"/>
    <x v="2"/>
    <x v="9700"/>
    <n v="5000"/>
    <m/>
    <n v="-5000"/>
    <x v="112"/>
  </r>
  <r>
    <x v="2178"/>
    <x v="84"/>
    <x v="2"/>
    <x v="9701"/>
    <n v="5000"/>
    <m/>
    <n v="-5000"/>
    <x v="112"/>
  </r>
  <r>
    <x v="2178"/>
    <x v="74"/>
    <x v="2"/>
    <x v="9702"/>
    <n v="5500"/>
    <m/>
    <n v="-5500"/>
    <x v="112"/>
  </r>
  <r>
    <x v="2178"/>
    <x v="73"/>
    <x v="2"/>
    <x v="9703"/>
    <n v="12000"/>
    <m/>
    <n v="-12000"/>
    <x v="112"/>
  </r>
  <r>
    <x v="2178"/>
    <x v="4"/>
    <x v="2"/>
    <x v="9704"/>
    <n v="3150"/>
    <m/>
    <n v="-3150"/>
    <x v="112"/>
  </r>
  <r>
    <x v="2178"/>
    <x v="99"/>
    <x v="2"/>
    <x v="9705"/>
    <n v="13000"/>
    <m/>
    <n v="-13000"/>
    <x v="112"/>
  </r>
  <r>
    <x v="2178"/>
    <x v="4"/>
    <x v="474"/>
    <x v="8211"/>
    <n v="250"/>
    <m/>
    <n v="-250"/>
    <x v="112"/>
  </r>
  <r>
    <x v="2178"/>
    <x v="4"/>
    <x v="4"/>
    <x v="9661"/>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5"/>
    <x v="9706"/>
    <n v="100000"/>
    <m/>
    <n v="-100000"/>
    <x v="112"/>
  </r>
  <r>
    <x v="2179"/>
    <x v="74"/>
    <x v="806"/>
    <x v="9707"/>
    <n v="70000"/>
    <m/>
    <n v="-70000"/>
    <x v="112"/>
  </r>
  <r>
    <x v="2179"/>
    <x v="4"/>
    <x v="4"/>
    <x v="9661"/>
    <n v="7000"/>
    <m/>
    <n v="-7000"/>
    <x v="112"/>
  </r>
  <r>
    <x v="2179"/>
    <x v="73"/>
    <x v="474"/>
    <x v="233"/>
    <n v="3000"/>
    <m/>
    <n v="-3000"/>
    <x v="112"/>
  </r>
  <r>
    <x v="2179"/>
    <x v="103"/>
    <x v="2"/>
    <x v="9708"/>
    <n v="450"/>
    <m/>
    <n v="-450"/>
    <x v="112"/>
  </r>
  <r>
    <x v="2179"/>
    <x v="79"/>
    <x v="278"/>
    <x v="9709"/>
    <n v="17400"/>
    <m/>
    <n v="-17400"/>
    <x v="112"/>
  </r>
  <r>
    <x v="2179"/>
    <x v="98"/>
    <x v="278"/>
    <x v="9710"/>
    <n v="9500"/>
    <m/>
    <n v="-9500"/>
    <x v="112"/>
  </r>
  <r>
    <x v="2179"/>
    <x v="79"/>
    <x v="285"/>
    <x v="9711"/>
    <n v="1000"/>
    <m/>
    <n v="-1000"/>
    <x v="112"/>
  </r>
  <r>
    <x v="2179"/>
    <x v="99"/>
    <x v="807"/>
    <x v="9712"/>
    <n v="50000"/>
    <m/>
    <n v="-50000"/>
    <x v="112"/>
  </r>
  <r>
    <x v="2179"/>
    <x v="99"/>
    <x v="2"/>
    <x v="9713"/>
    <n v="10000"/>
    <m/>
    <n v="-10000"/>
    <x v="112"/>
  </r>
  <r>
    <x v="2179"/>
    <x v="99"/>
    <x v="285"/>
    <x v="9714"/>
    <n v="5000"/>
    <m/>
    <n v="-5000"/>
    <x v="112"/>
  </r>
  <r>
    <x v="2179"/>
    <x v="94"/>
    <x v="2"/>
    <x v="9715"/>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6"/>
    <n v="5330"/>
    <m/>
    <n v="-5330"/>
    <x v="112"/>
  </r>
  <r>
    <x v="2179"/>
    <x v="97"/>
    <x v="596"/>
    <x v="8439"/>
    <n v="100000"/>
    <m/>
    <n v="-100000"/>
    <x v="112"/>
  </r>
  <r>
    <x v="2158"/>
    <x v="95"/>
    <x v="294"/>
    <x v="9717"/>
    <n v="330000"/>
    <m/>
    <n v="-330000"/>
    <x v="112"/>
  </r>
  <r>
    <x v="2158"/>
    <x v="92"/>
    <x v="758"/>
    <x v="9718"/>
    <n v="81000"/>
    <m/>
    <n v="-81000"/>
    <x v="112"/>
  </r>
  <r>
    <x v="2158"/>
    <x v="94"/>
    <x v="716"/>
    <x v="9719"/>
    <n v="200000"/>
    <m/>
    <n v="-200000"/>
    <x v="112"/>
  </r>
  <r>
    <x v="2169"/>
    <x v="4"/>
    <x v="808"/>
    <x v="9720"/>
    <n v="100000"/>
    <m/>
    <n v="-100000"/>
    <x v="112"/>
  </r>
  <r>
    <x v="2169"/>
    <x v="81"/>
    <x v="664"/>
    <x v="9721"/>
    <n v="90000"/>
    <m/>
    <n v="-90000"/>
    <x v="112"/>
  </r>
  <r>
    <x v="2169"/>
    <x v="97"/>
    <x v="248"/>
    <x v="9722"/>
    <n v="653892"/>
    <m/>
    <n v="-653892"/>
    <x v="112"/>
  </r>
  <r>
    <x v="2170"/>
    <x v="75"/>
    <x v="596"/>
    <x v="9723"/>
    <n v="100000"/>
    <m/>
    <n v="-100000"/>
    <x v="112"/>
  </r>
  <r>
    <x v="2170"/>
    <x v="97"/>
    <x v="596"/>
    <x v="9724"/>
    <n v="145000"/>
    <m/>
    <n v="-145000"/>
    <x v="112"/>
  </r>
  <r>
    <x v="2171"/>
    <x v="95"/>
    <x v="642"/>
    <x v="9725"/>
    <n v="50000"/>
    <m/>
    <n v="-50000"/>
    <x v="112"/>
  </r>
  <r>
    <x v="2171"/>
    <x v="4"/>
    <x v="808"/>
    <x v="9726"/>
    <n v="150000"/>
    <m/>
    <n v="-150000"/>
    <x v="112"/>
  </r>
  <r>
    <x v="2176"/>
    <x v="97"/>
    <x v="740"/>
    <x v="9727"/>
    <n v="35400"/>
    <m/>
    <n v="-35400"/>
    <x v="112"/>
  </r>
  <r>
    <x v="2178"/>
    <x v="73"/>
    <x v="78"/>
    <x v="9728"/>
    <n v="638634"/>
    <m/>
    <n v="-638634"/>
    <x v="112"/>
  </r>
  <r>
    <x v="2156"/>
    <x v="1"/>
    <x v="97"/>
    <x v="9729"/>
    <m/>
    <n v="246087"/>
    <n v="246087"/>
    <x v="112"/>
  </r>
  <r>
    <x v="2156"/>
    <x v="1"/>
    <x v="97"/>
    <x v="9730"/>
    <m/>
    <n v="246087"/>
    <n v="246087"/>
    <x v="112"/>
  </r>
  <r>
    <x v="2156"/>
    <x v="1"/>
    <x v="97"/>
    <x v="9731"/>
    <m/>
    <n v="246087"/>
    <n v="246087"/>
    <x v="112"/>
  </r>
  <r>
    <x v="2156"/>
    <x v="1"/>
    <x v="97"/>
    <x v="9732"/>
    <m/>
    <n v="178973"/>
    <n v="178973"/>
    <x v="112"/>
  </r>
  <r>
    <x v="2159"/>
    <x v="66"/>
    <x v="97"/>
    <x v="9733"/>
    <m/>
    <n v="677861"/>
    <n v="677861"/>
    <x v="112"/>
  </r>
  <r>
    <x v="2161"/>
    <x v="22"/>
    <x v="97"/>
    <x v="9734"/>
    <m/>
    <n v="333522"/>
    <n v="333522"/>
    <x v="112"/>
  </r>
  <r>
    <x v="2165"/>
    <x v="23"/>
    <x v="97"/>
    <x v="9735"/>
    <m/>
    <n v="359992"/>
    <n v="359992"/>
    <x v="112"/>
  </r>
  <r>
    <x v="2170"/>
    <x v="55"/>
    <x v="97"/>
    <x v="9736"/>
    <m/>
    <n v="5000000"/>
    <n v="5000000"/>
    <x v="112"/>
  </r>
  <r>
    <x v="2172"/>
    <x v="76"/>
    <x v="97"/>
    <x v="9737"/>
    <m/>
    <n v="1800000"/>
    <n v="1800000"/>
    <x v="112"/>
  </r>
  <r>
    <x v="2172"/>
    <x v="67"/>
    <x v="97"/>
    <x v="9738"/>
    <m/>
    <n v="2092916"/>
    <n v="2092916"/>
    <x v="112"/>
  </r>
  <r>
    <x v="2172"/>
    <x v="1"/>
    <x v="97"/>
    <x v="9739"/>
    <m/>
    <n v="246087"/>
    <n v="246087"/>
    <x v="112"/>
  </r>
  <r>
    <x v="2173"/>
    <x v="76"/>
    <x v="97"/>
    <x v="9737"/>
    <m/>
    <n v="900000"/>
    <n v="900000"/>
    <x v="112"/>
  </r>
  <r>
    <x v="2173"/>
    <x v="76"/>
    <x v="97"/>
    <x v="9737"/>
    <m/>
    <n v="900000"/>
    <n v="900000"/>
    <x v="112"/>
  </r>
  <r>
    <x v="2173"/>
    <x v="91"/>
    <x v="97"/>
    <x v="9740"/>
    <m/>
    <n v="1460000"/>
    <n v="1460000"/>
    <x v="112"/>
  </r>
  <r>
    <x v="2177"/>
    <x v="89"/>
    <x v="97"/>
    <x v="9741"/>
    <m/>
    <n v="200000"/>
    <n v="200000"/>
    <x v="112"/>
  </r>
  <r>
    <x v="2179"/>
    <x v="67"/>
    <x v="97"/>
    <x v="9728"/>
    <m/>
    <n v="638634"/>
    <n v="638634"/>
    <x v="112"/>
  </r>
  <r>
    <x v="2180"/>
    <x v="67"/>
    <x v="642"/>
    <x v="6729"/>
    <n v="2000"/>
    <m/>
    <n v="-2000"/>
    <x v="113"/>
  </r>
  <r>
    <x v="2180"/>
    <x v="4"/>
    <x v="4"/>
    <x v="9661"/>
    <n v="6000"/>
    <m/>
    <n v="-6000"/>
    <x v="113"/>
  </r>
  <r>
    <x v="2180"/>
    <x v="80"/>
    <x v="474"/>
    <x v="8211"/>
    <n v="400"/>
    <m/>
    <n v="-400"/>
    <x v="113"/>
  </r>
  <r>
    <x v="2180"/>
    <x v="80"/>
    <x v="694"/>
    <x v="233"/>
    <n v="200"/>
    <m/>
    <n v="-200"/>
    <x v="113"/>
  </r>
  <r>
    <x v="2180"/>
    <x v="98"/>
    <x v="474"/>
    <x v="9742"/>
    <n v="5000"/>
    <m/>
    <n v="-5000"/>
    <x v="113"/>
  </r>
  <r>
    <x v="2180"/>
    <x v="99"/>
    <x v="809"/>
    <x v="9743"/>
    <n v="50000"/>
    <m/>
    <n v="-50000"/>
    <x v="113"/>
  </r>
  <r>
    <x v="2180"/>
    <x v="91"/>
    <x v="278"/>
    <x v="5324"/>
    <n v="14460"/>
    <m/>
    <n v="-14460"/>
    <x v="113"/>
  </r>
  <r>
    <x v="2180"/>
    <x v="4"/>
    <x v="810"/>
    <x v="9744"/>
    <n v="3000"/>
    <m/>
    <n v="-3000"/>
    <x v="113"/>
  </r>
  <r>
    <x v="2180"/>
    <x v="73"/>
    <x v="474"/>
    <x v="233"/>
    <n v="1200"/>
    <m/>
    <n v="-1200"/>
    <x v="113"/>
  </r>
  <r>
    <x v="2181"/>
    <x v="7"/>
    <x v="27"/>
    <x v="5156"/>
    <n v="865"/>
    <m/>
    <n v="-865"/>
    <x v="113"/>
  </r>
  <r>
    <x v="2181"/>
    <x v="4"/>
    <x v="27"/>
    <x v="5156"/>
    <n v="745"/>
    <m/>
    <n v="-745"/>
    <x v="113"/>
  </r>
  <r>
    <x v="2181"/>
    <x v="4"/>
    <x v="4"/>
    <x v="9661"/>
    <n v="3000"/>
    <m/>
    <n v="-3000"/>
    <x v="113"/>
  </r>
  <r>
    <x v="2181"/>
    <x v="73"/>
    <x v="811"/>
    <x v="898"/>
    <n v="10000"/>
    <m/>
    <n v="-10000"/>
    <x v="113"/>
  </r>
  <r>
    <x v="2181"/>
    <x v="94"/>
    <x v="89"/>
    <x v="9745"/>
    <n v="225000"/>
    <m/>
    <n v="-225000"/>
    <x v="113"/>
  </r>
  <r>
    <x v="2181"/>
    <x v="94"/>
    <x v="278"/>
    <x v="9746"/>
    <n v="10000"/>
    <m/>
    <n v="-10000"/>
    <x v="113"/>
  </r>
  <r>
    <x v="2181"/>
    <x v="94"/>
    <x v="390"/>
    <x v="9747"/>
    <n v="6000"/>
    <m/>
    <n v="-6000"/>
    <x v="113"/>
  </r>
  <r>
    <x v="2181"/>
    <x v="4"/>
    <x v="717"/>
    <x v="898"/>
    <n v="7000"/>
    <m/>
    <n v="-7000"/>
    <x v="113"/>
  </r>
  <r>
    <x v="2181"/>
    <x v="4"/>
    <x v="4"/>
    <x v="9585"/>
    <n v="1000"/>
    <m/>
    <n v="-1000"/>
    <x v="113"/>
  </r>
  <r>
    <x v="2182"/>
    <x v="68"/>
    <x v="278"/>
    <x v="9748"/>
    <n v="4800"/>
    <m/>
    <n v="-4800"/>
    <x v="113"/>
  </r>
  <r>
    <x v="2182"/>
    <x v="79"/>
    <x v="285"/>
    <x v="7068"/>
    <n v="500"/>
    <m/>
    <n v="-500"/>
    <x v="113"/>
  </r>
  <r>
    <x v="2182"/>
    <x v="4"/>
    <x v="4"/>
    <x v="9661"/>
    <n v="4000"/>
    <m/>
    <n v="-4000"/>
    <x v="113"/>
  </r>
  <r>
    <x v="2182"/>
    <x v="91"/>
    <x v="278"/>
    <x v="9749"/>
    <n v="2400"/>
    <m/>
    <n v="-2400"/>
    <x v="113"/>
  </r>
  <r>
    <x v="2182"/>
    <x v="97"/>
    <x v="611"/>
    <x v="898"/>
    <n v="22000"/>
    <m/>
    <n v="-22000"/>
    <x v="113"/>
  </r>
  <r>
    <x v="2182"/>
    <x v="1"/>
    <x v="2"/>
    <x v="4693"/>
    <n v="3000"/>
    <m/>
    <n v="-3000"/>
    <x v="113"/>
  </r>
  <r>
    <x v="2182"/>
    <x v="95"/>
    <x v="2"/>
    <x v="9750"/>
    <n v="12800"/>
    <m/>
    <n v="-12800"/>
    <x v="113"/>
  </r>
  <r>
    <x v="2182"/>
    <x v="1"/>
    <x v="2"/>
    <x v="9751"/>
    <n v="5000"/>
    <m/>
    <n v="-5000"/>
    <x v="113"/>
  </r>
  <r>
    <x v="2183"/>
    <x v="5"/>
    <x v="2"/>
    <x v="9752"/>
    <n v="5000"/>
    <m/>
    <n v="-5000"/>
    <x v="113"/>
  </r>
  <r>
    <x v="2183"/>
    <x v="4"/>
    <x v="4"/>
    <x v="9661"/>
    <n v="5000"/>
    <m/>
    <n v="-5000"/>
    <x v="113"/>
  </r>
  <r>
    <x v="2183"/>
    <x v="4"/>
    <x v="796"/>
    <x v="233"/>
    <n v="6000"/>
    <m/>
    <n v="-6000"/>
    <x v="113"/>
  </r>
  <r>
    <x v="2183"/>
    <x v="4"/>
    <x v="434"/>
    <x v="233"/>
    <n v="1700"/>
    <m/>
    <n v="-1700"/>
    <x v="113"/>
  </r>
  <r>
    <x v="2183"/>
    <x v="73"/>
    <x v="474"/>
    <x v="233"/>
    <n v="1400"/>
    <m/>
    <n v="-1400"/>
    <x v="113"/>
  </r>
  <r>
    <x v="2183"/>
    <x v="73"/>
    <x v="278"/>
    <x v="9753"/>
    <n v="950"/>
    <m/>
    <n v="-950"/>
    <x v="113"/>
  </r>
  <r>
    <x v="2183"/>
    <x v="73"/>
    <x v="278"/>
    <x v="9754"/>
    <n v="21000"/>
    <m/>
    <n v="-21000"/>
    <x v="113"/>
  </r>
  <r>
    <x v="2183"/>
    <x v="7"/>
    <x v="25"/>
    <x v="9755"/>
    <n v="150000"/>
    <m/>
    <n v="-150000"/>
    <x v="113"/>
  </r>
  <r>
    <x v="2183"/>
    <x v="91"/>
    <x v="278"/>
    <x v="9756"/>
    <n v="21000"/>
    <m/>
    <n v="-21000"/>
    <x v="113"/>
  </r>
  <r>
    <x v="2183"/>
    <x v="91"/>
    <x v="812"/>
    <x v="8439"/>
    <n v="40000"/>
    <m/>
    <n v="-40000"/>
    <x v="113"/>
  </r>
  <r>
    <x v="2184"/>
    <x v="91"/>
    <x v="278"/>
    <x v="9756"/>
    <n v="9000"/>
    <m/>
    <n v="-9000"/>
    <x v="113"/>
  </r>
  <r>
    <x v="2183"/>
    <x v="79"/>
    <x v="278"/>
    <x v="9757"/>
    <n v="15500"/>
    <m/>
    <n v="-15500"/>
    <x v="113"/>
  </r>
  <r>
    <x v="2184"/>
    <x v="79"/>
    <x v="285"/>
    <x v="9758"/>
    <n v="650"/>
    <m/>
    <n v="-650"/>
    <x v="113"/>
  </r>
  <r>
    <x v="2184"/>
    <x v="58"/>
    <x v="773"/>
    <x v="9759"/>
    <n v="20000"/>
    <m/>
    <n v="-20000"/>
    <x v="113"/>
  </r>
  <r>
    <x v="2184"/>
    <x v="73"/>
    <x v="474"/>
    <x v="233"/>
    <n v="800"/>
    <m/>
    <n v="-800"/>
    <x v="113"/>
  </r>
  <r>
    <x v="2185"/>
    <x v="4"/>
    <x v="4"/>
    <x v="9661"/>
    <n v="4000"/>
    <m/>
    <n v="-4000"/>
    <x v="113"/>
  </r>
  <r>
    <x v="2185"/>
    <x v="104"/>
    <x v="278"/>
    <x v="9760"/>
    <n v="182980"/>
    <m/>
    <n v="-182980"/>
    <x v="113"/>
  </r>
  <r>
    <x v="2185"/>
    <x v="104"/>
    <x v="474"/>
    <x v="233"/>
    <n v="500"/>
    <m/>
    <n v="-500"/>
    <x v="113"/>
  </r>
  <r>
    <x v="2185"/>
    <x v="104"/>
    <x v="285"/>
    <x v="7068"/>
    <n v="500"/>
    <m/>
    <n v="-500"/>
    <x v="113"/>
  </r>
  <r>
    <x v="2185"/>
    <x v="104"/>
    <x v="758"/>
    <x v="9761"/>
    <n v="10000"/>
    <m/>
    <n v="-10000"/>
    <x v="113"/>
  </r>
  <r>
    <x v="2185"/>
    <x v="104"/>
    <x v="474"/>
    <x v="233"/>
    <n v="1500"/>
    <m/>
    <n v="-1500"/>
    <x v="113"/>
  </r>
  <r>
    <x v="2185"/>
    <x v="73"/>
    <x v="278"/>
    <x v="9762"/>
    <n v="233500"/>
    <m/>
    <n v="-233500"/>
    <x v="113"/>
  </r>
  <r>
    <x v="2185"/>
    <x v="73"/>
    <x v="278"/>
    <x v="9763"/>
    <n v="35600"/>
    <m/>
    <n v="-35600"/>
    <x v="113"/>
  </r>
  <r>
    <x v="2185"/>
    <x v="94"/>
    <x v="278"/>
    <x v="9764"/>
    <n v="32000"/>
    <m/>
    <n v="-32000"/>
    <x v="113"/>
  </r>
  <r>
    <x v="2185"/>
    <x v="73"/>
    <x v="278"/>
    <x v="9765"/>
    <n v="12000"/>
    <m/>
    <n v="-12000"/>
    <x v="113"/>
  </r>
  <r>
    <x v="2186"/>
    <x v="4"/>
    <x v="4"/>
    <x v="9661"/>
    <n v="3000"/>
    <m/>
    <n v="-3000"/>
    <x v="113"/>
  </r>
  <r>
    <x v="2186"/>
    <x v="58"/>
    <x v="314"/>
    <x v="9766"/>
    <n v="10000"/>
    <m/>
    <n v="-10000"/>
    <x v="113"/>
  </r>
  <r>
    <x v="2186"/>
    <x v="73"/>
    <x v="278"/>
    <x v="9767"/>
    <n v="1050"/>
    <m/>
    <n v="-1050"/>
    <x v="113"/>
  </r>
  <r>
    <x v="2186"/>
    <x v="73"/>
    <x v="4"/>
    <x v="9768"/>
    <n v="12000"/>
    <m/>
    <n v="-12000"/>
    <x v="113"/>
  </r>
  <r>
    <x v="2186"/>
    <x v="94"/>
    <x v="735"/>
    <x v="8439"/>
    <n v="100000"/>
    <m/>
    <n v="-100000"/>
    <x v="113"/>
  </r>
  <r>
    <x v="2186"/>
    <x v="76"/>
    <x v="518"/>
    <x v="9478"/>
    <n v="40000"/>
    <m/>
    <n v="-40000"/>
    <x v="113"/>
  </r>
  <r>
    <x v="2186"/>
    <x v="73"/>
    <x v="795"/>
    <x v="9537"/>
    <n v="10000"/>
    <m/>
    <n v="-10000"/>
    <x v="113"/>
  </r>
  <r>
    <x v="2187"/>
    <x v="23"/>
    <x v="474"/>
    <x v="9769"/>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70"/>
    <n v="47000"/>
    <m/>
    <n v="-47000"/>
    <x v="113"/>
  </r>
  <r>
    <x v="2187"/>
    <x v="23"/>
    <x v="474"/>
    <x v="9769"/>
    <n v="3000"/>
    <m/>
    <n v="-3000"/>
    <x v="113"/>
  </r>
  <r>
    <x v="2187"/>
    <x v="94"/>
    <x v="474"/>
    <x v="233"/>
    <n v="2000"/>
    <m/>
    <n v="-2000"/>
    <x v="113"/>
  </r>
  <r>
    <x v="2187"/>
    <x v="4"/>
    <x v="4"/>
    <x v="9661"/>
    <n v="2000"/>
    <m/>
    <n v="-2000"/>
    <x v="113"/>
  </r>
  <r>
    <x v="2187"/>
    <x v="99"/>
    <x v="474"/>
    <x v="9771"/>
    <n v="500"/>
    <m/>
    <n v="-500"/>
    <x v="113"/>
  </r>
  <r>
    <x v="2187"/>
    <x v="105"/>
    <x v="474"/>
    <x v="9771"/>
    <n v="550"/>
    <m/>
    <n v="-550"/>
    <x v="113"/>
  </r>
  <r>
    <x v="2187"/>
    <x v="94"/>
    <x v="278"/>
    <x v="7582"/>
    <n v="2500"/>
    <m/>
    <n v="-2500"/>
    <x v="113"/>
  </r>
  <r>
    <x v="2187"/>
    <x v="94"/>
    <x v="474"/>
    <x v="9772"/>
    <n v="1500"/>
    <m/>
    <n v="-1500"/>
    <x v="113"/>
  </r>
  <r>
    <x v="2187"/>
    <x v="52"/>
    <x v="278"/>
    <x v="9773"/>
    <n v="2000"/>
    <m/>
    <n v="-2000"/>
    <x v="113"/>
  </r>
  <r>
    <x v="2187"/>
    <x v="4"/>
    <x v="4"/>
    <x v="9774"/>
    <n v="8000"/>
    <m/>
    <n v="-8000"/>
    <x v="113"/>
  </r>
  <r>
    <x v="2187"/>
    <x v="106"/>
    <x v="465"/>
    <x v="9775"/>
    <n v="5000"/>
    <m/>
    <n v="-5000"/>
    <x v="113"/>
  </r>
  <r>
    <x v="2188"/>
    <x v="73"/>
    <x v="756"/>
    <x v="9776"/>
    <n v="60600"/>
    <m/>
    <n v="-60600"/>
    <x v="113"/>
  </r>
  <r>
    <x v="2188"/>
    <x v="73"/>
    <x v="278"/>
    <x v="9777"/>
    <n v="9600"/>
    <m/>
    <n v="-9600"/>
    <x v="113"/>
  </r>
  <r>
    <x v="2188"/>
    <x v="94"/>
    <x v="278"/>
    <x v="9778"/>
    <n v="39950"/>
    <m/>
    <n v="-39950"/>
    <x v="113"/>
  </r>
  <r>
    <x v="2188"/>
    <x v="94"/>
    <x v="474"/>
    <x v="233"/>
    <n v="2000"/>
    <m/>
    <n v="-2000"/>
    <x v="113"/>
  </r>
  <r>
    <x v="2188"/>
    <x v="73"/>
    <x v="474"/>
    <x v="233"/>
    <n v="1500"/>
    <m/>
    <n v="-1500"/>
    <x v="113"/>
  </r>
  <r>
    <x v="2188"/>
    <x v="73"/>
    <x v="278"/>
    <x v="9779"/>
    <n v="18000"/>
    <m/>
    <n v="-18000"/>
    <x v="113"/>
  </r>
  <r>
    <x v="2189"/>
    <x v="94"/>
    <x v="390"/>
    <x v="9780"/>
    <n v="2400"/>
    <m/>
    <n v="-2400"/>
    <x v="113"/>
  </r>
  <r>
    <x v="2189"/>
    <x v="91"/>
    <x v="474"/>
    <x v="233"/>
    <n v="2000"/>
    <m/>
    <n v="-2000"/>
    <x v="113"/>
  </r>
  <r>
    <x v="2189"/>
    <x v="4"/>
    <x v="629"/>
    <x v="898"/>
    <n v="5000"/>
    <m/>
    <n v="-5000"/>
    <x v="113"/>
  </r>
  <r>
    <x v="2189"/>
    <x v="91"/>
    <x v="434"/>
    <x v="9781"/>
    <n v="4860"/>
    <m/>
    <n v="-4860"/>
    <x v="113"/>
  </r>
  <r>
    <x v="2189"/>
    <x v="91"/>
    <x v="278"/>
    <x v="9782"/>
    <n v="63240"/>
    <m/>
    <n v="-63240"/>
    <x v="113"/>
  </r>
  <r>
    <x v="2189"/>
    <x v="91"/>
    <x v="278"/>
    <x v="9783"/>
    <n v="5280"/>
    <m/>
    <n v="-5280"/>
    <x v="113"/>
  </r>
  <r>
    <x v="2189"/>
    <x v="94"/>
    <x v="619"/>
    <x v="9463"/>
    <n v="250000"/>
    <m/>
    <n v="-250000"/>
    <x v="113"/>
  </r>
  <r>
    <x v="2189"/>
    <x v="4"/>
    <x v="813"/>
    <x v="9784"/>
    <n v="50000"/>
    <m/>
    <n v="-50000"/>
    <x v="113"/>
  </r>
  <r>
    <x v="2189"/>
    <x v="65"/>
    <x v="278"/>
    <x v="9785"/>
    <n v="25500"/>
    <m/>
    <n v="-25500"/>
    <x v="113"/>
  </r>
  <r>
    <x v="2189"/>
    <x v="7"/>
    <x v="198"/>
    <x v="9786"/>
    <n v="900"/>
    <m/>
    <n v="-900"/>
    <x v="113"/>
  </r>
  <r>
    <x v="2189"/>
    <x v="4"/>
    <x v="4"/>
    <x v="9661"/>
    <n v="1000"/>
    <m/>
    <n v="-1000"/>
    <x v="113"/>
  </r>
  <r>
    <x v="2190"/>
    <x v="94"/>
    <x v="278"/>
    <x v="9787"/>
    <n v="1800"/>
    <m/>
    <n v="-1800"/>
    <x v="113"/>
  </r>
  <r>
    <x v="2190"/>
    <x v="94"/>
    <x v="278"/>
    <x v="9788"/>
    <n v="1250"/>
    <m/>
    <n v="-1250"/>
    <x v="113"/>
  </r>
  <r>
    <x v="2190"/>
    <x v="7"/>
    <x v="27"/>
    <x v="5204"/>
    <n v="2905"/>
    <m/>
    <n v="-2905"/>
    <x v="113"/>
  </r>
  <r>
    <x v="2190"/>
    <x v="4"/>
    <x v="27"/>
    <x v="5204"/>
    <n v="9220"/>
    <m/>
    <n v="-9220"/>
    <x v="113"/>
  </r>
  <r>
    <x v="2190"/>
    <x v="94"/>
    <x v="474"/>
    <x v="233"/>
    <n v="3000"/>
    <m/>
    <n v="-3000"/>
    <x v="113"/>
  </r>
  <r>
    <x v="2190"/>
    <x v="94"/>
    <x v="474"/>
    <x v="9789"/>
    <n v="250"/>
    <m/>
    <n v="-250"/>
    <x v="113"/>
  </r>
  <r>
    <x v="2190"/>
    <x v="79"/>
    <x v="474"/>
    <x v="9790"/>
    <n v="300"/>
    <m/>
    <n v="-300"/>
    <x v="113"/>
  </r>
  <r>
    <x v="2190"/>
    <x v="94"/>
    <x v="285"/>
    <x v="9791"/>
    <n v="1000"/>
    <m/>
    <n v="-1000"/>
    <x v="113"/>
  </r>
  <r>
    <x v="2190"/>
    <x v="4"/>
    <x v="4"/>
    <x v="9661"/>
    <n v="1000"/>
    <m/>
    <n v="-1000"/>
    <x v="113"/>
  </r>
  <r>
    <x v="2190"/>
    <x v="94"/>
    <x v="474"/>
    <x v="233"/>
    <n v="250"/>
    <m/>
    <n v="-250"/>
    <x v="113"/>
  </r>
  <r>
    <x v="2190"/>
    <x v="73"/>
    <x v="655"/>
    <x v="9792"/>
    <n v="100000"/>
    <m/>
    <n v="-100000"/>
    <x v="113"/>
  </r>
  <r>
    <x v="2190"/>
    <x v="90"/>
    <x v="758"/>
    <x v="8439"/>
    <n v="75000"/>
    <m/>
    <n v="-75000"/>
    <x v="113"/>
  </r>
  <r>
    <x v="2190"/>
    <x v="7"/>
    <x v="2"/>
    <x v="9793"/>
    <n v="32800"/>
    <m/>
    <n v="-328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4"/>
    <n v="15600"/>
    <m/>
    <n v="-15600"/>
    <x v="113"/>
  </r>
  <r>
    <x v="2191"/>
    <x v="79"/>
    <x v="278"/>
    <x v="9795"/>
    <n v="1000"/>
    <m/>
    <n v="-1000"/>
    <x v="113"/>
  </r>
  <r>
    <x v="2191"/>
    <x v="94"/>
    <x v="278"/>
    <x v="9796"/>
    <n v="7500"/>
    <m/>
    <n v="-7500"/>
    <x v="113"/>
  </r>
  <r>
    <x v="2191"/>
    <x v="94"/>
    <x v="278"/>
    <x v="9797"/>
    <n v="540"/>
    <m/>
    <n v="-540"/>
    <x v="113"/>
  </r>
  <r>
    <x v="2191"/>
    <x v="73"/>
    <x v="698"/>
    <x v="9798"/>
    <n v="500000"/>
    <m/>
    <n v="-500000"/>
    <x v="113"/>
  </r>
  <r>
    <x v="2191"/>
    <x v="94"/>
    <x v="814"/>
    <x v="9463"/>
    <n v="250000"/>
    <m/>
    <n v="-250000"/>
    <x v="113"/>
  </r>
  <r>
    <x v="2191"/>
    <x v="65"/>
    <x v="2"/>
    <x v="9617"/>
    <n v="1500"/>
    <m/>
    <n v="-1500"/>
    <x v="113"/>
  </r>
  <r>
    <x v="2192"/>
    <x v="94"/>
    <x v="278"/>
    <x v="8828"/>
    <n v="5560"/>
    <m/>
    <n v="-5560"/>
    <x v="113"/>
  </r>
  <r>
    <x v="2192"/>
    <x v="94"/>
    <x v="474"/>
    <x v="233"/>
    <n v="350"/>
    <m/>
    <n v="-350"/>
    <x v="113"/>
  </r>
  <r>
    <x v="2192"/>
    <x v="91"/>
    <x v="555"/>
    <x v="9799"/>
    <n v="12400"/>
    <m/>
    <n v="-12400"/>
    <x v="113"/>
  </r>
  <r>
    <x v="2192"/>
    <x v="79"/>
    <x v="278"/>
    <x v="9800"/>
    <n v="950"/>
    <m/>
    <n v="-950"/>
    <x v="113"/>
  </r>
  <r>
    <x v="2192"/>
    <x v="98"/>
    <x v="277"/>
    <x v="9801"/>
    <n v="9500"/>
    <m/>
    <n v="-9500"/>
    <x v="113"/>
  </r>
  <r>
    <x v="2192"/>
    <x v="79"/>
    <x v="474"/>
    <x v="233"/>
    <n v="500"/>
    <m/>
    <n v="-500"/>
    <x v="113"/>
  </r>
  <r>
    <x v="2192"/>
    <x v="94"/>
    <x v="815"/>
    <x v="9478"/>
    <n v="58470"/>
    <m/>
    <n v="-58470"/>
    <x v="113"/>
  </r>
  <r>
    <x v="2192"/>
    <x v="52"/>
    <x v="2"/>
    <x v="4404"/>
    <n v="5000"/>
    <m/>
    <n v="-5000"/>
    <x v="113"/>
  </r>
  <r>
    <x v="2192"/>
    <x v="99"/>
    <x v="2"/>
    <x v="4404"/>
    <n v="6340"/>
    <m/>
    <n v="-6340"/>
    <x v="113"/>
  </r>
  <r>
    <x v="2192"/>
    <x v="74"/>
    <x v="2"/>
    <x v="4404"/>
    <n v="2100"/>
    <m/>
    <n v="-2100"/>
    <x v="113"/>
  </r>
  <r>
    <x v="2192"/>
    <x v="1"/>
    <x v="2"/>
    <x v="4404"/>
    <n v="3000"/>
    <m/>
    <n v="-3000"/>
    <x v="113"/>
  </r>
  <r>
    <x v="2192"/>
    <x v="7"/>
    <x v="2"/>
    <x v="9802"/>
    <n v="10900"/>
    <m/>
    <n v="-10900"/>
    <x v="113"/>
  </r>
  <r>
    <x v="2192"/>
    <x v="94"/>
    <x v="592"/>
    <x v="9803"/>
    <n v="2000000"/>
    <m/>
    <n v="-2000000"/>
    <x v="113"/>
  </r>
  <r>
    <x v="2193"/>
    <x v="1"/>
    <x v="261"/>
    <x v="9804"/>
    <n v="1557"/>
    <m/>
    <n v="-1557"/>
    <x v="113"/>
  </r>
  <r>
    <x v="2193"/>
    <x v="92"/>
    <x v="644"/>
    <x v="9805"/>
    <n v="100000"/>
    <m/>
    <n v="-100000"/>
    <x v="113"/>
  </r>
  <r>
    <x v="2193"/>
    <x v="97"/>
    <x v="644"/>
    <x v="9805"/>
    <n v="900000"/>
    <m/>
    <n v="-900000"/>
    <x v="113"/>
  </r>
  <r>
    <x v="2193"/>
    <x v="73"/>
    <x v="698"/>
    <x v="9806"/>
    <n v="791000"/>
    <m/>
    <n v="-791000"/>
    <x v="113"/>
  </r>
  <r>
    <x v="2193"/>
    <x v="73"/>
    <x v="278"/>
    <x v="9807"/>
    <n v="38000"/>
    <m/>
    <n v="-38000"/>
    <x v="113"/>
  </r>
  <r>
    <x v="2194"/>
    <x v="97"/>
    <x v="369"/>
    <x v="9808"/>
    <n v="219000"/>
    <m/>
    <n v="-219000"/>
    <x v="113"/>
  </r>
  <r>
    <x v="2194"/>
    <x v="103"/>
    <x v="369"/>
    <x v="9808"/>
    <n v="81000"/>
    <m/>
    <n v="-81000"/>
    <x v="113"/>
  </r>
  <r>
    <x v="2194"/>
    <x v="94"/>
    <x v="804"/>
    <x v="9809"/>
    <n v="30000"/>
    <m/>
    <n v="-30000"/>
    <x v="113"/>
  </r>
  <r>
    <x v="2194"/>
    <x v="58"/>
    <x v="278"/>
    <x v="9810"/>
    <n v="43500"/>
    <m/>
    <n v="-43500"/>
    <x v="113"/>
  </r>
  <r>
    <x v="2194"/>
    <x v="58"/>
    <x v="816"/>
    <x v="9811"/>
    <n v="5000"/>
    <m/>
    <n v="-5000"/>
    <x v="113"/>
  </r>
  <r>
    <x v="2194"/>
    <x v="58"/>
    <x v="474"/>
    <x v="233"/>
    <n v="200"/>
    <m/>
    <n v="-200"/>
    <x v="113"/>
  </r>
  <r>
    <x v="2195"/>
    <x v="91"/>
    <x v="278"/>
    <x v="9812"/>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3"/>
    <n v="1000"/>
    <m/>
    <n v="-1000"/>
    <x v="113"/>
  </r>
  <r>
    <x v="2195"/>
    <x v="65"/>
    <x v="474"/>
    <x v="233"/>
    <n v="700"/>
    <m/>
    <n v="-700"/>
    <x v="113"/>
  </r>
  <r>
    <x v="2195"/>
    <x v="94"/>
    <x v="704"/>
    <x v="9814"/>
    <n v="540"/>
    <m/>
    <n v="-540"/>
    <x v="113"/>
  </r>
  <r>
    <x v="2195"/>
    <x v="73"/>
    <x v="474"/>
    <x v="233"/>
    <n v="400"/>
    <m/>
    <n v="-400"/>
    <x v="113"/>
  </r>
  <r>
    <x v="2195"/>
    <x v="80"/>
    <x v="767"/>
    <x v="9815"/>
    <n v="288000"/>
    <m/>
    <n v="-288000"/>
    <x v="113"/>
  </r>
  <r>
    <x v="2195"/>
    <x v="73"/>
    <x v="795"/>
    <x v="8878"/>
    <n v="50000"/>
    <m/>
    <n v="-50000"/>
    <x v="113"/>
  </r>
  <r>
    <x v="2195"/>
    <x v="79"/>
    <x v="817"/>
    <x v="9816"/>
    <n v="75000"/>
    <m/>
    <n v="-75000"/>
    <x v="113"/>
  </r>
  <r>
    <x v="2195"/>
    <x v="107"/>
    <x v="817"/>
    <x v="9816"/>
    <n v="75000"/>
    <m/>
    <n v="-75000"/>
    <x v="113"/>
  </r>
  <r>
    <x v="2195"/>
    <x v="99"/>
    <x v="518"/>
    <x v="9478"/>
    <n v="60000"/>
    <m/>
    <n v="-60000"/>
    <x v="113"/>
  </r>
  <r>
    <x v="2195"/>
    <x v="4"/>
    <x v="43"/>
    <x v="9817"/>
    <n v="6000"/>
    <m/>
    <n v="-6000"/>
    <x v="113"/>
  </r>
  <r>
    <x v="2195"/>
    <x v="73"/>
    <x v="474"/>
    <x v="233"/>
    <n v="600"/>
    <m/>
    <n v="-600"/>
    <x v="113"/>
  </r>
  <r>
    <x v="2195"/>
    <x v="4"/>
    <x v="4"/>
    <x v="9818"/>
    <n v="1000"/>
    <m/>
    <n v="-1000"/>
    <x v="113"/>
  </r>
  <r>
    <x v="2195"/>
    <x v="4"/>
    <x v="4"/>
    <x v="5193"/>
    <n v="1000"/>
    <m/>
    <n v="-1000"/>
    <x v="113"/>
  </r>
  <r>
    <x v="2196"/>
    <x v="94"/>
    <x v="278"/>
    <x v="9819"/>
    <n v="3000"/>
    <m/>
    <n v="-3000"/>
    <x v="113"/>
  </r>
  <r>
    <x v="2196"/>
    <x v="94"/>
    <x v="694"/>
    <x v="7505"/>
    <n v="2000"/>
    <m/>
    <n v="-2000"/>
    <x v="113"/>
  </r>
  <r>
    <x v="2196"/>
    <x v="80"/>
    <x v="278"/>
    <x v="9820"/>
    <n v="8000"/>
    <m/>
    <n v="-8000"/>
    <x v="113"/>
  </r>
  <r>
    <x v="2197"/>
    <x v="58"/>
    <x v="773"/>
    <x v="898"/>
    <n v="10000"/>
    <m/>
    <n v="-10000"/>
    <x v="113"/>
  </r>
  <r>
    <x v="2198"/>
    <x v="94"/>
    <x v="2"/>
    <x v="9821"/>
    <n v="1500"/>
    <m/>
    <n v="-1500"/>
    <x v="113"/>
  </r>
  <r>
    <x v="2198"/>
    <x v="73"/>
    <x v="2"/>
    <x v="5499"/>
    <n v="5000"/>
    <m/>
    <n v="-5000"/>
    <x v="113"/>
  </r>
  <r>
    <x v="2198"/>
    <x v="58"/>
    <x v="805"/>
    <x v="9537"/>
    <n v="15000"/>
    <m/>
    <n v="-15000"/>
    <x v="113"/>
  </r>
  <r>
    <x v="2198"/>
    <x v="99"/>
    <x v="749"/>
    <x v="9537"/>
    <n v="200000"/>
    <m/>
    <n v="-200000"/>
    <x v="113"/>
  </r>
  <r>
    <x v="2198"/>
    <x v="80"/>
    <x v="767"/>
    <x v="9822"/>
    <n v="369095"/>
    <m/>
    <n v="-369095"/>
    <x v="113"/>
  </r>
  <r>
    <x v="2198"/>
    <x v="73"/>
    <x v="278"/>
    <x v="9823"/>
    <n v="63000"/>
    <m/>
    <n v="-63000"/>
    <x v="113"/>
  </r>
  <r>
    <x v="2198"/>
    <x v="94"/>
    <x v="278"/>
    <x v="9823"/>
    <n v="68000"/>
    <m/>
    <n v="-68000"/>
    <x v="113"/>
  </r>
  <r>
    <x v="2198"/>
    <x v="76"/>
    <x v="278"/>
    <x v="9823"/>
    <n v="20240"/>
    <m/>
    <n v="-20240"/>
    <x v="113"/>
  </r>
  <r>
    <x v="2198"/>
    <x v="94"/>
    <x v="278"/>
    <x v="9824"/>
    <n v="46370"/>
    <m/>
    <n v="-46370"/>
    <x v="113"/>
  </r>
  <r>
    <x v="2198"/>
    <x v="61"/>
    <x v="278"/>
    <x v="9825"/>
    <n v="38087"/>
    <m/>
    <n v="-38087"/>
    <x v="113"/>
  </r>
  <r>
    <x v="2198"/>
    <x v="94"/>
    <x v="278"/>
    <x v="9825"/>
    <n v="267086"/>
    <m/>
    <n v="-267086"/>
    <x v="113"/>
  </r>
  <r>
    <x v="2198"/>
    <x v="67"/>
    <x v="278"/>
    <x v="9825"/>
    <n v="19680"/>
    <m/>
    <n v="-19680"/>
    <x v="113"/>
  </r>
  <r>
    <x v="2198"/>
    <x v="73"/>
    <x v="278"/>
    <x v="9825"/>
    <n v="44000"/>
    <m/>
    <n v="-44000"/>
    <x v="113"/>
  </r>
  <r>
    <x v="2199"/>
    <x v="79"/>
    <x v="731"/>
    <x v="9826"/>
    <n v="100000"/>
    <m/>
    <n v="-100000"/>
    <x v="113"/>
  </r>
  <r>
    <x v="2199"/>
    <x v="79"/>
    <x v="607"/>
    <x v="9827"/>
    <n v="200000"/>
    <m/>
    <n v="-200000"/>
    <x v="113"/>
  </r>
  <r>
    <x v="2199"/>
    <x v="79"/>
    <x v="607"/>
    <x v="9827"/>
    <n v="100000"/>
    <m/>
    <n v="-100000"/>
    <x v="113"/>
  </r>
  <r>
    <x v="2199"/>
    <x v="97"/>
    <x v="596"/>
    <x v="9828"/>
    <n v="150000"/>
    <m/>
    <n v="-150000"/>
    <x v="113"/>
  </r>
  <r>
    <x v="2199"/>
    <x v="99"/>
    <x v="749"/>
    <x v="9829"/>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8"/>
    <x v="9830"/>
    <n v="1000000"/>
    <m/>
    <n v="-1000000"/>
    <x v="113"/>
  </r>
  <r>
    <x v="2200"/>
    <x v="99"/>
    <x v="286"/>
    <x v="9831"/>
    <n v="225000"/>
    <m/>
    <n v="-225000"/>
    <x v="113"/>
  </r>
  <r>
    <x v="2200"/>
    <x v="99"/>
    <x v="809"/>
    <x v="9832"/>
    <n v="35000"/>
    <m/>
    <n v="-35000"/>
    <x v="113"/>
  </r>
  <r>
    <x v="2201"/>
    <x v="52"/>
    <x v="798"/>
    <x v="8731"/>
    <n v="500000"/>
    <m/>
    <n v="-500000"/>
    <x v="113"/>
  </r>
  <r>
    <x v="2201"/>
    <x v="94"/>
    <x v="465"/>
    <x v="9833"/>
    <n v="18000"/>
    <m/>
    <n v="-18000"/>
    <x v="113"/>
  </r>
  <r>
    <x v="2201"/>
    <x v="94"/>
    <x v="465"/>
    <x v="9834"/>
    <n v="20000"/>
    <m/>
    <n v="-20000"/>
    <x v="113"/>
  </r>
  <r>
    <x v="2201"/>
    <x v="94"/>
    <x v="465"/>
    <x v="9835"/>
    <n v="18000"/>
    <m/>
    <n v="-18000"/>
    <x v="113"/>
  </r>
  <r>
    <x v="2201"/>
    <x v="4"/>
    <x v="27"/>
    <x v="5198"/>
    <n v="18965"/>
    <m/>
    <n v="-18965"/>
    <x v="113"/>
  </r>
  <r>
    <x v="2201"/>
    <x v="7"/>
    <x v="27"/>
    <x v="5198"/>
    <n v="44854"/>
    <m/>
    <n v="-44854"/>
    <x v="113"/>
  </r>
  <r>
    <x v="2201"/>
    <x v="108"/>
    <x v="278"/>
    <x v="9836"/>
    <n v="13540"/>
    <m/>
    <n v="-13540"/>
    <x v="113"/>
  </r>
  <r>
    <x v="2201"/>
    <x v="79"/>
    <x v="278"/>
    <x v="1241"/>
    <n v="3000"/>
    <m/>
    <n v="-3000"/>
    <x v="113"/>
  </r>
  <r>
    <x v="2201"/>
    <x v="108"/>
    <x v="278"/>
    <x v="9837"/>
    <n v="280"/>
    <m/>
    <n v="-280"/>
    <x v="113"/>
  </r>
  <r>
    <x v="2201"/>
    <x v="108"/>
    <x v="278"/>
    <x v="9838"/>
    <n v="15660"/>
    <m/>
    <n v="-15660"/>
    <x v="113"/>
  </r>
  <r>
    <x v="2201"/>
    <x v="79"/>
    <x v="2"/>
    <x v="8347"/>
    <n v="12000"/>
    <m/>
    <n v="-12000"/>
    <x v="113"/>
  </r>
  <r>
    <x v="2201"/>
    <x v="79"/>
    <x v="285"/>
    <x v="8563"/>
    <n v="1000"/>
    <m/>
    <n v="-1000"/>
    <x v="113"/>
  </r>
  <r>
    <x v="2201"/>
    <x v="79"/>
    <x v="474"/>
    <x v="233"/>
    <n v="2650"/>
    <m/>
    <n v="-2650"/>
    <x v="113"/>
  </r>
  <r>
    <x v="2181"/>
    <x v="84"/>
    <x v="716"/>
    <x v="9839"/>
    <n v="65000"/>
    <m/>
    <n v="-65000"/>
    <x v="113"/>
  </r>
  <r>
    <x v="2181"/>
    <x v="94"/>
    <x v="716"/>
    <x v="9840"/>
    <n v="135000"/>
    <m/>
    <n v="-135000"/>
    <x v="113"/>
  </r>
  <r>
    <x v="2182"/>
    <x v="97"/>
    <x v="369"/>
    <x v="9841"/>
    <n v="186000"/>
    <m/>
    <n v="-186000"/>
    <x v="113"/>
  </r>
  <r>
    <x v="2185"/>
    <x v="65"/>
    <x v="78"/>
    <x v="9842"/>
    <n v="412181"/>
    <m/>
    <n v="-412181"/>
    <x v="113"/>
  </r>
  <r>
    <x v="2187"/>
    <x v="109"/>
    <x v="819"/>
    <x v="9843"/>
    <n v="1071000"/>
    <m/>
    <n v="-1071000"/>
    <x v="113"/>
  </r>
  <r>
    <x v="2189"/>
    <x v="1"/>
    <x v="261"/>
    <x v="9844"/>
    <n v="27362"/>
    <m/>
    <n v="-27362"/>
    <x v="113"/>
  </r>
  <r>
    <x v="2189"/>
    <x v="22"/>
    <x v="261"/>
    <x v="9844"/>
    <n v="35367"/>
    <m/>
    <n v="-35367"/>
    <x v="113"/>
  </r>
  <r>
    <x v="2189"/>
    <x v="23"/>
    <x v="261"/>
    <x v="9844"/>
    <n v="32760"/>
    <m/>
    <n v="-32760"/>
    <x v="113"/>
  </r>
  <r>
    <x v="2196"/>
    <x v="97"/>
    <x v="45"/>
    <x v="9845"/>
    <n v="712701"/>
    <m/>
    <n v="-712701"/>
    <x v="113"/>
  </r>
  <r>
    <x v="2185"/>
    <x v="65"/>
    <x v="97"/>
    <x v="9846"/>
    <m/>
    <n v="412181"/>
    <n v="412181"/>
    <x v="113"/>
  </r>
  <r>
    <x v="2185"/>
    <x v="99"/>
    <x v="97"/>
    <x v="9847"/>
    <m/>
    <n v="8053923"/>
    <n v="8053923"/>
    <x v="113"/>
  </r>
  <r>
    <x v="2185"/>
    <x v="23"/>
    <x v="97"/>
    <x v="9848"/>
    <m/>
    <n v="359992"/>
    <n v="359992"/>
    <x v="113"/>
  </r>
  <r>
    <x v="2187"/>
    <x v="97"/>
    <x v="97"/>
    <x v="9849"/>
    <m/>
    <n v="4658436"/>
    <n v="4658436"/>
    <x v="113"/>
  </r>
  <r>
    <x v="2187"/>
    <x v="94"/>
    <x v="97"/>
    <x v="9850"/>
    <m/>
    <n v="6010680"/>
    <n v="6010680"/>
    <x v="113"/>
  </r>
  <r>
    <x v="2187"/>
    <x v="94"/>
    <x v="97"/>
    <x v="9850"/>
    <m/>
    <n v="5060000"/>
    <n v="5060000"/>
    <x v="113"/>
  </r>
  <r>
    <x v="2187"/>
    <x v="94"/>
    <x v="97"/>
    <x v="9184"/>
    <n v="110000"/>
    <m/>
    <n v="-110000"/>
    <x v="113"/>
  </r>
  <r>
    <x v="2187"/>
    <x v="94"/>
    <x v="97"/>
    <x v="9851"/>
    <m/>
    <n v="10000000"/>
    <n v="10000000"/>
    <x v="113"/>
  </r>
  <r>
    <x v="2187"/>
    <x v="94"/>
    <x v="97"/>
    <x v="9852"/>
    <m/>
    <n v="1071000"/>
    <n v="1071000"/>
    <x v="113"/>
  </r>
  <r>
    <x v="2191"/>
    <x v="100"/>
    <x v="97"/>
    <x v="9853"/>
    <m/>
    <n v="500000"/>
    <n v="500000"/>
    <x v="113"/>
  </r>
  <r>
    <x v="2196"/>
    <x v="94"/>
    <x v="97"/>
    <x v="9566"/>
    <m/>
    <n v="712701"/>
    <n v="712701"/>
    <x v="113"/>
  </r>
  <r>
    <x v="2197"/>
    <x v="65"/>
    <x v="97"/>
    <x v="9854"/>
    <m/>
    <n v="369095"/>
    <n v="369095"/>
    <x v="113"/>
  </r>
  <r>
    <x v="2202"/>
    <x v="91"/>
    <x v="97"/>
    <x v="9855"/>
    <m/>
    <n v="3840424"/>
    <n v="3840424"/>
    <x v="113"/>
  </r>
  <r>
    <x v="2203"/>
    <x v="94"/>
    <x v="43"/>
    <x v="9856"/>
    <n v="50000"/>
    <m/>
    <n v="-50000"/>
    <x v="114"/>
  </r>
  <r>
    <x v="2203"/>
    <x v="3"/>
    <x v="43"/>
    <x v="6877"/>
    <n v="5000"/>
    <m/>
    <n v="-5000"/>
    <x v="114"/>
  </r>
  <r>
    <x v="2203"/>
    <x v="79"/>
    <x v="43"/>
    <x v="9225"/>
    <n v="50000"/>
    <m/>
    <n v="-50000"/>
    <x v="114"/>
  </r>
  <r>
    <x v="2203"/>
    <x v="4"/>
    <x v="43"/>
    <x v="9857"/>
    <n v="105000"/>
    <m/>
    <n v="-105000"/>
    <x v="114"/>
  </r>
  <r>
    <x v="2203"/>
    <x v="94"/>
    <x v="43"/>
    <x v="9858"/>
    <n v="80160"/>
    <m/>
    <n v="-80160"/>
    <x v="114"/>
  </r>
  <r>
    <x v="2203"/>
    <x v="108"/>
    <x v="43"/>
    <x v="9126"/>
    <n v="23130"/>
    <m/>
    <n v="-23130"/>
    <x v="114"/>
  </r>
  <r>
    <x v="2203"/>
    <x v="4"/>
    <x v="43"/>
    <x v="7771"/>
    <n v="219500"/>
    <m/>
    <n v="-219500"/>
    <x v="114"/>
  </r>
  <r>
    <x v="2203"/>
    <x v="73"/>
    <x v="43"/>
    <x v="7775"/>
    <n v="44050"/>
    <m/>
    <n v="-44050"/>
    <x v="114"/>
  </r>
  <r>
    <x v="2204"/>
    <x v="1"/>
    <x v="43"/>
    <x v="6874"/>
    <n v="186200"/>
    <m/>
    <n v="-186200"/>
    <x v="114"/>
  </r>
  <r>
    <x v="2204"/>
    <x v="99"/>
    <x v="43"/>
    <x v="9859"/>
    <n v="266282"/>
    <m/>
    <n v="-266282"/>
    <x v="114"/>
  </r>
  <r>
    <x v="2204"/>
    <x v="58"/>
    <x v="43"/>
    <x v="9860"/>
    <n v="129000"/>
    <m/>
    <n v="-129000"/>
    <x v="114"/>
  </r>
  <r>
    <x v="2205"/>
    <x v="91"/>
    <x v="43"/>
    <x v="9523"/>
    <n v="535700"/>
    <m/>
    <n v="-535700"/>
    <x v="114"/>
  </r>
  <r>
    <x v="2205"/>
    <x v="91"/>
    <x v="43"/>
    <x v="9861"/>
    <n v="220000"/>
    <m/>
    <n v="-220000"/>
    <x v="114"/>
  </r>
  <r>
    <x v="2205"/>
    <x v="79"/>
    <x v="43"/>
    <x v="9862"/>
    <n v="75970"/>
    <m/>
    <n v="-75970"/>
    <x v="114"/>
  </r>
  <r>
    <x v="2205"/>
    <x v="94"/>
    <x v="43"/>
    <x v="9863"/>
    <n v="75000"/>
    <m/>
    <n v="-75000"/>
    <x v="114"/>
  </r>
  <r>
    <x v="2205"/>
    <x v="94"/>
    <x v="43"/>
    <x v="9864"/>
    <n v="57260"/>
    <m/>
    <n v="-57260"/>
    <x v="114"/>
  </r>
  <r>
    <x v="2205"/>
    <x v="110"/>
    <x v="43"/>
    <x v="9865"/>
    <n v="43016"/>
    <m/>
    <n v="-43016"/>
    <x v="114"/>
  </r>
  <r>
    <x v="2205"/>
    <x v="94"/>
    <x v="43"/>
    <x v="9866"/>
    <n v="65000"/>
    <m/>
    <n v="-65000"/>
    <x v="114"/>
  </r>
  <r>
    <x v="2205"/>
    <x v="23"/>
    <x v="43"/>
    <x v="8535"/>
    <n v="137409.27419354839"/>
    <m/>
    <n v="-137409.27419354839"/>
    <x v="114"/>
  </r>
  <r>
    <x v="2205"/>
    <x v="22"/>
    <x v="43"/>
    <x v="9227"/>
    <n v="139459.67741935485"/>
    <m/>
    <n v="-139459.67741935485"/>
    <x v="114"/>
  </r>
  <r>
    <x v="2205"/>
    <x v="23"/>
    <x v="43"/>
    <x v="9689"/>
    <n v="28000"/>
    <m/>
    <n v="-28000"/>
    <x v="114"/>
  </r>
  <r>
    <x v="2203"/>
    <x v="97"/>
    <x v="278"/>
    <x v="9867"/>
    <n v="100000"/>
    <m/>
    <n v="-100000"/>
    <x v="114"/>
  </r>
  <r>
    <x v="2203"/>
    <x v="23"/>
    <x v="278"/>
    <x v="9868"/>
    <n v="1700"/>
    <m/>
    <n v="-1700"/>
    <x v="114"/>
  </r>
  <r>
    <x v="2203"/>
    <x v="4"/>
    <x v="679"/>
    <x v="9869"/>
    <n v="874250"/>
    <m/>
    <n v="-874250"/>
    <x v="114"/>
  </r>
  <r>
    <x v="2203"/>
    <x v="4"/>
    <x v="4"/>
    <x v="9661"/>
    <n v="3000"/>
    <m/>
    <n v="-3000"/>
    <x v="114"/>
  </r>
  <r>
    <x v="2203"/>
    <x v="110"/>
    <x v="465"/>
    <x v="9587"/>
    <n v="5000"/>
    <m/>
    <n v="-5000"/>
    <x v="114"/>
  </r>
  <r>
    <x v="2203"/>
    <x v="7"/>
    <x v="27"/>
    <x v="5156"/>
    <n v="1330"/>
    <m/>
    <n v="-1330"/>
    <x v="114"/>
  </r>
  <r>
    <x v="2203"/>
    <x v="94"/>
    <x v="820"/>
    <x v="9870"/>
    <n v="35000"/>
    <m/>
    <n v="-35000"/>
    <x v="114"/>
  </r>
  <r>
    <x v="2203"/>
    <x v="94"/>
    <x v="474"/>
    <x v="9871"/>
    <n v="4500"/>
    <m/>
    <n v="-4500"/>
    <x v="114"/>
  </r>
  <r>
    <x v="2203"/>
    <x v="108"/>
    <x v="278"/>
    <x v="9078"/>
    <n v="1250"/>
    <m/>
    <n v="-1250"/>
    <x v="114"/>
  </r>
  <r>
    <x v="2203"/>
    <x v="4"/>
    <x v="27"/>
    <x v="5156"/>
    <n v="1200"/>
    <m/>
    <n v="-1200"/>
    <x v="114"/>
  </r>
  <r>
    <x v="2203"/>
    <x v="108"/>
    <x v="474"/>
    <x v="233"/>
    <n v="1000"/>
    <m/>
    <n v="-1000"/>
    <x v="114"/>
  </r>
  <r>
    <x v="2203"/>
    <x v="94"/>
    <x v="474"/>
    <x v="233"/>
    <n v="900"/>
    <m/>
    <n v="-900"/>
    <x v="114"/>
  </r>
  <r>
    <x v="2203"/>
    <x v="91"/>
    <x v="821"/>
    <x v="9872"/>
    <n v="15000"/>
    <m/>
    <n v="-1500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73"/>
    <n v="50000"/>
    <m/>
    <n v="-50000"/>
    <x v="114"/>
  </r>
  <r>
    <x v="2203"/>
    <x v="110"/>
    <x v="465"/>
    <x v="9587"/>
    <n v="5000"/>
    <m/>
    <n v="-5000"/>
    <x v="114"/>
  </r>
  <r>
    <x v="2203"/>
    <x v="58"/>
    <x v="467"/>
    <x v="9478"/>
    <n v="50000"/>
    <m/>
    <n v="-50000"/>
    <x v="114"/>
  </r>
  <r>
    <x v="2203"/>
    <x v="94"/>
    <x v="2"/>
    <x v="9874"/>
    <n v="2000"/>
    <m/>
    <n v="-2000"/>
    <x v="114"/>
  </r>
  <r>
    <x v="2204"/>
    <x v="4"/>
    <x v="4"/>
    <x v="9875"/>
    <n v="1000"/>
    <m/>
    <n v="-1000"/>
    <x v="114"/>
  </r>
  <r>
    <x v="2204"/>
    <x v="1"/>
    <x v="2"/>
    <x v="4693"/>
    <n v="3000"/>
    <m/>
    <n v="-3000"/>
    <x v="114"/>
  </r>
  <r>
    <x v="2204"/>
    <x v="1"/>
    <x v="2"/>
    <x v="9876"/>
    <n v="500"/>
    <m/>
    <n v="-500"/>
    <x v="114"/>
  </r>
  <r>
    <x v="2204"/>
    <x v="80"/>
    <x v="542"/>
    <x v="9877"/>
    <n v="60000"/>
    <m/>
    <n v="-60000"/>
    <x v="114"/>
  </r>
  <r>
    <x v="2204"/>
    <x v="58"/>
    <x v="542"/>
    <x v="9877"/>
    <n v="15000"/>
    <m/>
    <n v="-15000"/>
    <x v="114"/>
  </r>
  <r>
    <x v="2204"/>
    <x v="94"/>
    <x v="417"/>
    <x v="9478"/>
    <n v="300000"/>
    <m/>
    <n v="-300000"/>
    <x v="114"/>
  </r>
  <r>
    <x v="2204"/>
    <x v="99"/>
    <x v="800"/>
    <x v="9478"/>
    <n v="250000"/>
    <m/>
    <n v="-250000"/>
    <x v="114"/>
  </r>
  <r>
    <x v="2204"/>
    <x v="4"/>
    <x v="813"/>
    <x v="9878"/>
    <n v="11000"/>
    <m/>
    <n v="-11000"/>
    <x v="114"/>
  </r>
  <r>
    <x v="2204"/>
    <x v="80"/>
    <x v="285"/>
    <x v="9879"/>
    <n v="30000"/>
    <m/>
    <n v="-30000"/>
    <x v="114"/>
  </r>
  <r>
    <x v="2204"/>
    <x v="7"/>
    <x v="21"/>
    <x v="9880"/>
    <n v="15000"/>
    <m/>
    <n v="-15000"/>
    <x v="114"/>
  </r>
  <r>
    <x v="2205"/>
    <x v="91"/>
    <x v="474"/>
    <x v="233"/>
    <n v="2000"/>
    <m/>
    <n v="-2000"/>
    <x v="114"/>
  </r>
  <r>
    <x v="2205"/>
    <x v="94"/>
    <x v="474"/>
    <x v="233"/>
    <n v="200"/>
    <m/>
    <n v="-200"/>
    <x v="114"/>
  </r>
  <r>
    <x v="2205"/>
    <x v="97"/>
    <x v="822"/>
    <x v="9881"/>
    <n v="50000"/>
    <m/>
    <n v="-50000"/>
    <x v="114"/>
  </r>
  <r>
    <x v="2205"/>
    <x v="91"/>
    <x v="474"/>
    <x v="233"/>
    <n v="1000"/>
    <m/>
    <n v="-1000"/>
    <x v="114"/>
  </r>
  <r>
    <x v="2205"/>
    <x v="73"/>
    <x v="2"/>
    <x v="9882"/>
    <n v="1500"/>
    <m/>
    <n v="-1500"/>
    <x v="114"/>
  </r>
  <r>
    <x v="2205"/>
    <x v="94"/>
    <x v="748"/>
    <x v="898"/>
    <n v="50000"/>
    <m/>
    <n v="-50000"/>
    <x v="114"/>
  </r>
  <r>
    <x v="2205"/>
    <x v="94"/>
    <x v="278"/>
    <x v="9883"/>
    <n v="4900"/>
    <m/>
    <n v="-4900"/>
    <x v="114"/>
  </r>
  <r>
    <x v="2205"/>
    <x v="7"/>
    <x v="2"/>
    <x v="1696"/>
    <n v="1500"/>
    <m/>
    <n v="-1500"/>
    <x v="114"/>
  </r>
  <r>
    <x v="2205"/>
    <x v="94"/>
    <x v="735"/>
    <x v="9884"/>
    <n v="50000"/>
    <m/>
    <n v="-50000"/>
    <x v="114"/>
  </r>
  <r>
    <x v="2205"/>
    <x v="73"/>
    <x v="338"/>
    <x v="9885"/>
    <n v="200000"/>
    <m/>
    <n v="-200000"/>
    <x v="114"/>
  </r>
  <r>
    <x v="2205"/>
    <x v="23"/>
    <x v="583"/>
    <x v="9886"/>
    <n v="100000"/>
    <m/>
    <n v="-100000"/>
    <x v="114"/>
  </r>
  <r>
    <x v="2205"/>
    <x v="94"/>
    <x v="548"/>
    <x v="9887"/>
    <n v="700000"/>
    <m/>
    <n v="-700000"/>
    <x v="114"/>
  </r>
  <r>
    <x v="2206"/>
    <x v="4"/>
    <x v="2"/>
    <x v="9888"/>
    <n v="1000"/>
    <m/>
    <n v="-1000"/>
    <x v="114"/>
  </r>
  <r>
    <x v="2206"/>
    <x v="58"/>
    <x v="314"/>
    <x v="898"/>
    <n v="65250"/>
    <m/>
    <n v="-65250"/>
    <x v="114"/>
  </r>
  <r>
    <x v="2206"/>
    <x v="65"/>
    <x v="794"/>
    <x v="898"/>
    <n v="25000"/>
    <m/>
    <n v="-25000"/>
    <x v="114"/>
  </r>
  <r>
    <x v="2206"/>
    <x v="91"/>
    <x v="43"/>
    <x v="9889"/>
    <n v="24650"/>
    <m/>
    <n v="-24650"/>
    <x v="114"/>
  </r>
  <r>
    <x v="2206"/>
    <x v="23"/>
    <x v="43"/>
    <x v="9890"/>
    <n v="1200"/>
    <m/>
    <n v="-1200"/>
    <x v="114"/>
  </r>
  <r>
    <x v="2206"/>
    <x v="108"/>
    <x v="465"/>
    <x v="9587"/>
    <n v="5000"/>
    <m/>
    <n v="-5000"/>
    <x v="114"/>
  </r>
  <r>
    <x v="2207"/>
    <x v="94"/>
    <x v="716"/>
    <x v="8439"/>
    <n v="130000"/>
    <m/>
    <n v="-130000"/>
    <x v="114"/>
  </r>
  <r>
    <x v="2207"/>
    <x v="65"/>
    <x v="278"/>
    <x v="9891"/>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3"/>
    <x v="9892"/>
    <n v="3600"/>
    <m/>
    <n v="-3600"/>
    <x v="114"/>
  </r>
  <r>
    <x v="2207"/>
    <x v="99"/>
    <x v="518"/>
    <x v="898"/>
    <n v="100000"/>
    <m/>
    <n v="-100000"/>
    <x v="114"/>
  </r>
  <r>
    <x v="2207"/>
    <x v="4"/>
    <x v="679"/>
    <x v="9893"/>
    <n v="4000"/>
    <m/>
    <n v="-4000"/>
    <x v="114"/>
  </r>
  <r>
    <x v="2208"/>
    <x v="94"/>
    <x v="771"/>
    <x v="9478"/>
    <n v="250000"/>
    <m/>
    <n v="-250000"/>
    <x v="114"/>
  </r>
  <r>
    <x v="2209"/>
    <x v="94"/>
    <x v="548"/>
    <x v="9894"/>
    <n v="200000"/>
    <m/>
    <n v="-200000"/>
    <x v="114"/>
  </r>
  <r>
    <x v="2209"/>
    <x v="94"/>
    <x v="716"/>
    <x v="9895"/>
    <n v="40000"/>
    <m/>
    <n v="-40000"/>
    <x v="114"/>
  </r>
  <r>
    <x v="2209"/>
    <x v="94"/>
    <x v="757"/>
    <x v="9896"/>
    <n v="100000"/>
    <m/>
    <n v="-100000"/>
    <x v="114"/>
  </r>
  <r>
    <x v="2209"/>
    <x v="107"/>
    <x v="369"/>
    <x v="9897"/>
    <n v="200000"/>
    <m/>
    <n v="-200000"/>
    <x v="114"/>
  </r>
  <r>
    <x v="2207"/>
    <x v="91"/>
    <x v="278"/>
    <x v="9898"/>
    <n v="6350"/>
    <m/>
    <n v="-6350"/>
    <x v="114"/>
  </r>
  <r>
    <x v="2207"/>
    <x v="91"/>
    <x v="278"/>
    <x v="9899"/>
    <n v="4840"/>
    <m/>
    <n v="-4840"/>
    <x v="114"/>
  </r>
  <r>
    <x v="2207"/>
    <x v="91"/>
    <x v="278"/>
    <x v="9900"/>
    <n v="1300"/>
    <m/>
    <n v="-1300"/>
    <x v="114"/>
  </r>
  <r>
    <x v="2207"/>
    <x v="7"/>
    <x v="198"/>
    <x v="1515"/>
    <n v="950"/>
    <m/>
    <n v="-950"/>
    <x v="114"/>
  </r>
  <r>
    <x v="2207"/>
    <x v="7"/>
    <x v="198"/>
    <x v="6509"/>
    <n v="1500"/>
    <m/>
    <n v="-1500"/>
    <x v="114"/>
  </r>
  <r>
    <x v="2207"/>
    <x v="94"/>
    <x v="390"/>
    <x v="9901"/>
    <n v="3300"/>
    <m/>
    <n v="-3300"/>
    <x v="114"/>
  </r>
  <r>
    <x v="2207"/>
    <x v="94"/>
    <x v="474"/>
    <x v="233"/>
    <n v="800"/>
    <m/>
    <n v="-800"/>
    <x v="114"/>
  </r>
  <r>
    <x v="2207"/>
    <x v="73"/>
    <x v="474"/>
    <x v="9011"/>
    <n v="3500"/>
    <m/>
    <n v="-3500"/>
    <x v="114"/>
  </r>
  <r>
    <x v="2207"/>
    <x v="79"/>
    <x v="474"/>
    <x v="233"/>
    <n v="900"/>
    <m/>
    <n v="-900"/>
    <x v="114"/>
  </r>
  <r>
    <x v="2207"/>
    <x v="4"/>
    <x v="4"/>
    <x v="9661"/>
    <n v="2000"/>
    <m/>
    <n v="-2000"/>
    <x v="114"/>
  </r>
  <r>
    <x v="2207"/>
    <x v="94"/>
    <x v="474"/>
    <x v="233"/>
    <n v="2300"/>
    <m/>
    <n v="-2300"/>
    <x v="114"/>
  </r>
  <r>
    <x v="2207"/>
    <x v="110"/>
    <x v="474"/>
    <x v="233"/>
    <n v="600"/>
    <m/>
    <n v="-600"/>
    <x v="114"/>
  </r>
  <r>
    <x v="2207"/>
    <x v="4"/>
    <x v="278"/>
    <x v="9902"/>
    <n v="900"/>
    <m/>
    <n v="-900"/>
    <x v="114"/>
  </r>
  <r>
    <x v="2207"/>
    <x v="73"/>
    <x v="285"/>
    <x v="7068"/>
    <n v="1000"/>
    <m/>
    <n v="-1000"/>
    <x v="114"/>
  </r>
  <r>
    <x v="2210"/>
    <x v="91"/>
    <x v="787"/>
    <x v="9903"/>
    <n v="8000"/>
    <m/>
    <n v="-8000"/>
    <x v="114"/>
  </r>
  <r>
    <x v="2210"/>
    <x v="81"/>
    <x v="787"/>
    <x v="9903"/>
    <n v="8000"/>
    <m/>
    <n v="-8000"/>
    <x v="114"/>
  </r>
  <r>
    <x v="2210"/>
    <x v="55"/>
    <x v="787"/>
    <x v="9903"/>
    <n v="8000"/>
    <m/>
    <n v="-8000"/>
    <x v="114"/>
  </r>
  <r>
    <x v="2210"/>
    <x v="61"/>
    <x v="787"/>
    <x v="9903"/>
    <n v="4000"/>
    <m/>
    <n v="-4000"/>
    <x v="114"/>
  </r>
  <r>
    <x v="2210"/>
    <x v="77"/>
    <x v="787"/>
    <x v="9903"/>
    <n v="12000"/>
    <m/>
    <n v="-12000"/>
    <x v="114"/>
  </r>
  <r>
    <x v="2210"/>
    <x v="67"/>
    <x v="787"/>
    <x v="9903"/>
    <n v="20000"/>
    <m/>
    <n v="-20000"/>
    <x v="114"/>
  </r>
  <r>
    <x v="2210"/>
    <x v="99"/>
    <x v="309"/>
    <x v="9904"/>
    <n v="18000"/>
    <m/>
    <n v="-18000"/>
    <x v="114"/>
  </r>
  <r>
    <x v="2210"/>
    <x v="5"/>
    <x v="309"/>
    <x v="9904"/>
    <n v="7000"/>
    <m/>
    <n v="-7000"/>
    <x v="114"/>
  </r>
  <r>
    <x v="2210"/>
    <x v="73"/>
    <x v="795"/>
    <x v="9829"/>
    <n v="15000"/>
    <m/>
    <n v="-15000"/>
    <x v="114"/>
  </r>
  <r>
    <x v="2210"/>
    <x v="100"/>
    <x v="467"/>
    <x v="9829"/>
    <n v="25000"/>
    <m/>
    <n v="-25000"/>
    <x v="114"/>
  </r>
  <r>
    <x v="2210"/>
    <x v="37"/>
    <x v="278"/>
    <x v="3875"/>
    <n v="22000"/>
    <m/>
    <n v="-22000"/>
    <x v="114"/>
  </r>
  <r>
    <x v="2210"/>
    <x v="110"/>
    <x v="769"/>
    <x v="9905"/>
    <n v="20000"/>
    <m/>
    <n v="-20000"/>
    <x v="114"/>
  </r>
  <r>
    <x v="2210"/>
    <x v="81"/>
    <x v="309"/>
    <x v="9906"/>
    <n v="31000"/>
    <m/>
    <n v="-31000"/>
    <x v="114"/>
  </r>
  <r>
    <x v="2210"/>
    <x v="65"/>
    <x v="309"/>
    <x v="9906"/>
    <n v="19000"/>
    <m/>
    <n v="-19000"/>
    <x v="114"/>
  </r>
  <r>
    <x v="2211"/>
    <x v="91"/>
    <x v="815"/>
    <x v="9907"/>
    <n v="400000"/>
    <m/>
    <n v="-400000"/>
    <x v="114"/>
  </r>
  <r>
    <x v="2212"/>
    <x v="99"/>
    <x v="518"/>
    <x v="9908"/>
    <n v="40000"/>
    <m/>
    <n v="-40000"/>
    <x v="114"/>
  </r>
  <r>
    <x v="2212"/>
    <x v="94"/>
    <x v="816"/>
    <x v="9909"/>
    <n v="3600"/>
    <m/>
    <n v="-3600"/>
    <x v="114"/>
  </r>
  <r>
    <x v="2212"/>
    <x v="91"/>
    <x v="278"/>
    <x v="5233"/>
    <n v="4000"/>
    <m/>
    <n v="-4000"/>
    <x v="114"/>
  </r>
  <r>
    <x v="2213"/>
    <x v="73"/>
    <x v="78"/>
    <x v="9910"/>
    <n v="2098980"/>
    <m/>
    <n v="-2098980"/>
    <x v="114"/>
  </r>
  <r>
    <x v="2214"/>
    <x v="58"/>
    <x v="773"/>
    <x v="898"/>
    <n v="5500"/>
    <m/>
    <n v="-5500"/>
    <x v="114"/>
  </r>
  <r>
    <x v="2214"/>
    <x v="91"/>
    <x v="474"/>
    <x v="9911"/>
    <n v="5000"/>
    <m/>
    <n v="-5000"/>
    <x v="114"/>
  </r>
  <r>
    <x v="2214"/>
    <x v="105"/>
    <x v="278"/>
    <x v="9912"/>
    <n v="7280"/>
    <m/>
    <n v="-7280"/>
    <x v="114"/>
  </r>
  <r>
    <x v="2214"/>
    <x v="94"/>
    <x v="474"/>
    <x v="9646"/>
    <n v="4500"/>
    <m/>
    <n v="-4500"/>
    <x v="114"/>
  </r>
  <r>
    <x v="2214"/>
    <x v="73"/>
    <x v="474"/>
    <x v="233"/>
    <n v="1000"/>
    <m/>
    <n v="-1000"/>
    <x v="114"/>
  </r>
  <r>
    <x v="2214"/>
    <x v="79"/>
    <x v="474"/>
    <x v="233"/>
    <n v="1200"/>
    <m/>
    <n v="-1200"/>
    <x v="114"/>
  </r>
  <r>
    <x v="2214"/>
    <x v="4"/>
    <x v="4"/>
    <x v="7512"/>
    <n v="3000"/>
    <m/>
    <n v="-3000"/>
    <x v="114"/>
  </r>
  <r>
    <x v="2214"/>
    <x v="79"/>
    <x v="278"/>
    <x v="9913"/>
    <n v="1230"/>
    <m/>
    <n v="-1230"/>
    <x v="114"/>
  </r>
  <r>
    <x v="2214"/>
    <x v="73"/>
    <x v="474"/>
    <x v="9914"/>
    <n v="3000"/>
    <m/>
    <n v="-3000"/>
    <x v="114"/>
  </r>
  <r>
    <x v="2214"/>
    <x v="81"/>
    <x v="278"/>
    <x v="9915"/>
    <n v="15000"/>
    <m/>
    <n v="-15000"/>
    <x v="114"/>
  </r>
  <r>
    <x v="2214"/>
    <x v="94"/>
    <x v="787"/>
    <x v="8845"/>
    <n v="10000"/>
    <m/>
    <n v="-10000"/>
    <x v="114"/>
  </r>
  <r>
    <x v="2214"/>
    <x v="94"/>
    <x v="816"/>
    <x v="9916"/>
    <n v="1600"/>
    <m/>
    <n v="-1600"/>
    <x v="114"/>
  </r>
  <r>
    <x v="2215"/>
    <x v="105"/>
    <x v="278"/>
    <x v="9917"/>
    <n v="789650"/>
    <m/>
    <n v="-789650"/>
    <x v="114"/>
  </r>
  <r>
    <x v="2215"/>
    <x v="91"/>
    <x v="824"/>
    <x v="9918"/>
    <n v="55000"/>
    <m/>
    <n v="-55000"/>
    <x v="114"/>
  </r>
  <r>
    <x v="2216"/>
    <x v="7"/>
    <x v="27"/>
    <x v="5204"/>
    <n v="2915"/>
    <m/>
    <n v="-2915"/>
    <x v="114"/>
  </r>
  <r>
    <x v="2216"/>
    <x v="4"/>
    <x v="27"/>
    <x v="5204"/>
    <n v="9130"/>
    <m/>
    <n v="-9130"/>
    <x v="114"/>
  </r>
  <r>
    <x v="2216"/>
    <x v="91"/>
    <x v="278"/>
    <x v="8486"/>
    <n v="1000"/>
    <m/>
    <n v="-1000"/>
    <x v="114"/>
  </r>
  <r>
    <x v="2216"/>
    <x v="94"/>
    <x v="417"/>
    <x v="9478"/>
    <n v="300000"/>
    <m/>
    <n v="-300000"/>
    <x v="114"/>
  </r>
  <r>
    <x v="2216"/>
    <x v="99"/>
    <x v="605"/>
    <x v="9919"/>
    <n v="48970"/>
    <m/>
    <n v="-48970"/>
    <x v="114"/>
  </r>
  <r>
    <x v="2216"/>
    <x v="97"/>
    <x v="825"/>
    <x v="9920"/>
    <n v="222500"/>
    <m/>
    <n v="-222500"/>
    <x v="114"/>
  </r>
  <r>
    <x v="2216"/>
    <x v="84"/>
    <x v="89"/>
    <x v="9921"/>
    <n v="300000"/>
    <m/>
    <n v="-300000"/>
    <x v="114"/>
  </r>
  <r>
    <x v="2216"/>
    <x v="73"/>
    <x v="390"/>
    <x v="233"/>
    <n v="6000"/>
    <m/>
    <n v="-6000"/>
    <x v="114"/>
  </r>
  <r>
    <x v="2216"/>
    <x v="52"/>
    <x v="278"/>
    <x v="9922"/>
    <n v="5000"/>
    <m/>
    <n v="-5000"/>
    <x v="114"/>
  </r>
  <r>
    <x v="2216"/>
    <x v="99"/>
    <x v="278"/>
    <x v="9923"/>
    <n v="5000"/>
    <m/>
    <n v="-5000"/>
    <x v="114"/>
  </r>
  <r>
    <x v="2216"/>
    <x v="37"/>
    <x v="278"/>
    <x v="9924"/>
    <n v="6000"/>
    <m/>
    <n v="-6000"/>
    <x v="114"/>
  </r>
  <r>
    <x v="2216"/>
    <x v="1"/>
    <x v="278"/>
    <x v="9925"/>
    <n v="5300"/>
    <m/>
    <n v="-5300"/>
    <x v="114"/>
  </r>
  <r>
    <x v="2216"/>
    <x v="1"/>
    <x v="278"/>
    <x v="9925"/>
    <n v="5000"/>
    <m/>
    <n v="-5000"/>
    <x v="114"/>
  </r>
  <r>
    <x v="2216"/>
    <x v="4"/>
    <x v="434"/>
    <x v="9926"/>
    <n v="720"/>
    <m/>
    <n v="-720"/>
    <x v="114"/>
  </r>
  <r>
    <x v="2216"/>
    <x v="105"/>
    <x v="278"/>
    <x v="9927"/>
    <n v="40000"/>
    <m/>
    <n v="-40000"/>
    <x v="114"/>
  </r>
  <r>
    <x v="2216"/>
    <x v="99"/>
    <x v="278"/>
    <x v="9928"/>
    <n v="13600"/>
    <m/>
    <n v="-13600"/>
    <x v="114"/>
  </r>
  <r>
    <x v="2216"/>
    <x v="99"/>
    <x v="278"/>
    <x v="9928"/>
    <n v="3600"/>
    <m/>
    <n v="-3600"/>
    <x v="114"/>
  </r>
  <r>
    <x v="2217"/>
    <x v="94"/>
    <x v="536"/>
    <x v="8173"/>
    <n v="1200"/>
    <m/>
    <n v="-1200"/>
    <x v="114"/>
  </r>
  <r>
    <x v="2217"/>
    <x v="4"/>
    <x v="4"/>
    <x v="8114"/>
    <n v="3500"/>
    <m/>
    <n v="-3500"/>
    <x v="114"/>
  </r>
  <r>
    <x v="2217"/>
    <x v="91"/>
    <x v="2"/>
    <x v="9929"/>
    <n v="4400"/>
    <m/>
    <n v="-4400"/>
    <x v="114"/>
  </r>
  <r>
    <x v="2218"/>
    <x v="97"/>
    <x v="369"/>
    <x v="9930"/>
    <n v="200000"/>
    <m/>
    <n v="-200000"/>
    <x v="114"/>
  </r>
  <r>
    <x v="2218"/>
    <x v="55"/>
    <x v="734"/>
    <x v="9931"/>
    <n v="204000"/>
    <m/>
    <n v="-204000"/>
    <x v="114"/>
  </r>
  <r>
    <x v="2218"/>
    <x v="1"/>
    <x v="465"/>
    <x v="9932"/>
    <n v="15000"/>
    <m/>
    <n v="-15000"/>
    <x v="114"/>
  </r>
  <r>
    <x v="2218"/>
    <x v="94"/>
    <x v="553"/>
    <x v="9933"/>
    <n v="156000"/>
    <m/>
    <n v="-156000"/>
    <x v="114"/>
  </r>
  <r>
    <x v="2218"/>
    <x v="99"/>
    <x v="749"/>
    <x v="9934"/>
    <n v="200000"/>
    <m/>
    <n v="-200000"/>
    <x v="114"/>
  </r>
  <r>
    <x v="2218"/>
    <x v="105"/>
    <x v="704"/>
    <x v="9935"/>
    <n v="15000"/>
    <m/>
    <n v="-15000"/>
    <x v="114"/>
  </r>
  <r>
    <x v="2218"/>
    <x v="94"/>
    <x v="474"/>
    <x v="233"/>
    <n v="3000"/>
    <m/>
    <n v="-3000"/>
    <x v="114"/>
  </r>
  <r>
    <x v="2218"/>
    <x v="4"/>
    <x v="4"/>
    <x v="8114"/>
    <n v="3500"/>
    <m/>
    <n v="-3500"/>
    <x v="114"/>
  </r>
  <r>
    <x v="2218"/>
    <x v="94"/>
    <x v="474"/>
    <x v="9936"/>
    <n v="1000"/>
    <m/>
    <n v="-1000"/>
    <x v="114"/>
  </r>
  <r>
    <x v="2218"/>
    <x v="105"/>
    <x v="474"/>
    <x v="550"/>
    <n v="1800"/>
    <m/>
    <n v="-1800"/>
    <x v="114"/>
  </r>
  <r>
    <x v="2218"/>
    <x v="4"/>
    <x v="330"/>
    <x v="9937"/>
    <n v="15000"/>
    <m/>
    <n v="-15000"/>
    <x v="114"/>
  </r>
  <r>
    <x v="2218"/>
    <x v="91"/>
    <x v="474"/>
    <x v="233"/>
    <n v="2500"/>
    <m/>
    <n v="-2500"/>
    <x v="114"/>
  </r>
  <r>
    <x v="2218"/>
    <x v="105"/>
    <x v="474"/>
    <x v="233"/>
    <n v="1500"/>
    <m/>
    <n v="-1500"/>
    <x v="114"/>
  </r>
  <r>
    <x v="2218"/>
    <x v="3"/>
    <x v="278"/>
    <x v="9938"/>
    <n v="3800"/>
    <m/>
    <n v="-3800"/>
    <x v="114"/>
  </r>
  <r>
    <x v="2218"/>
    <x v="99"/>
    <x v="278"/>
    <x v="6171"/>
    <n v="48150"/>
    <m/>
    <n v="-48150"/>
    <x v="114"/>
  </r>
  <r>
    <x v="2219"/>
    <x v="95"/>
    <x v="278"/>
    <x v="9939"/>
    <n v="80000"/>
    <m/>
    <n v="-80000"/>
    <x v="114"/>
  </r>
  <r>
    <x v="2219"/>
    <x v="37"/>
    <x v="549"/>
    <x v="9940"/>
    <n v="51000"/>
    <m/>
    <n v="-51000"/>
    <x v="114"/>
  </r>
  <r>
    <x v="2219"/>
    <x v="73"/>
    <x v="756"/>
    <x v="9941"/>
    <n v="35600"/>
    <m/>
    <n v="-35600"/>
    <x v="114"/>
  </r>
  <r>
    <x v="2219"/>
    <x v="95"/>
    <x v="642"/>
    <x v="9942"/>
    <n v="40000"/>
    <m/>
    <n v="-40000"/>
    <x v="114"/>
  </r>
  <r>
    <x v="2220"/>
    <x v="111"/>
    <x v="278"/>
    <x v="9943"/>
    <n v="1820"/>
    <m/>
    <n v="-1820"/>
    <x v="114"/>
  </r>
  <r>
    <x v="2220"/>
    <x v="111"/>
    <x v="474"/>
    <x v="233"/>
    <n v="1200"/>
    <m/>
    <n v="-1200"/>
    <x v="114"/>
  </r>
  <r>
    <x v="2220"/>
    <x v="94"/>
    <x v="278"/>
    <x v="9944"/>
    <n v="7000"/>
    <m/>
    <n v="-7000"/>
    <x v="114"/>
  </r>
  <r>
    <x v="2220"/>
    <x v="79"/>
    <x v="474"/>
    <x v="233"/>
    <n v="400"/>
    <m/>
    <n v="-400"/>
    <x v="114"/>
  </r>
  <r>
    <x v="2220"/>
    <x v="112"/>
    <x v="474"/>
    <x v="233"/>
    <n v="2000"/>
    <m/>
    <n v="-2000"/>
    <x v="114"/>
  </r>
  <r>
    <x v="2220"/>
    <x v="112"/>
    <x v="474"/>
    <x v="233"/>
    <n v="3000"/>
    <m/>
    <n v="-3000"/>
    <x v="114"/>
  </r>
  <r>
    <x v="2220"/>
    <x v="4"/>
    <x v="4"/>
    <x v="8114"/>
    <n v="3000"/>
    <m/>
    <n v="-3000"/>
    <x v="114"/>
  </r>
  <r>
    <x v="2220"/>
    <x v="91"/>
    <x v="434"/>
    <x v="9945"/>
    <n v="4320"/>
    <m/>
    <n v="-4320"/>
    <x v="114"/>
  </r>
  <r>
    <x v="2220"/>
    <x v="105"/>
    <x v="474"/>
    <x v="233"/>
    <n v="1000"/>
    <m/>
    <n v="-1000"/>
    <x v="114"/>
  </r>
  <r>
    <x v="2220"/>
    <x v="94"/>
    <x v="278"/>
    <x v="3557"/>
    <n v="3470"/>
    <m/>
    <n v="-3470"/>
    <x v="114"/>
  </r>
  <r>
    <x v="2220"/>
    <x v="94"/>
    <x v="2"/>
    <x v="9946"/>
    <n v="4500"/>
    <m/>
    <n v="-4500"/>
    <x v="114"/>
  </r>
  <r>
    <x v="2220"/>
    <x v="91"/>
    <x v="826"/>
    <x v="9947"/>
    <m/>
    <n v="-500000"/>
    <n v="-500000"/>
    <x v="114"/>
  </r>
  <r>
    <x v="2220"/>
    <x v="91"/>
    <x v="826"/>
    <x v="9948"/>
    <m/>
    <n v="-500000"/>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112"/>
    <x v="474"/>
    <x v="233"/>
    <n v="2000"/>
    <m/>
    <n v="-2000"/>
    <x v="114"/>
  </r>
  <r>
    <x v="2221"/>
    <x v="4"/>
    <x v="4"/>
    <x v="9949"/>
    <n v="5000"/>
    <m/>
    <n v="-5000"/>
    <x v="114"/>
  </r>
  <r>
    <x v="2221"/>
    <x v="4"/>
    <x v="4"/>
    <x v="9950"/>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9"/>
    <x v="278"/>
    <x v="4172"/>
    <n v="56283"/>
    <m/>
    <n v="-56283"/>
    <x v="114"/>
  </r>
  <r>
    <x v="2222"/>
    <x v="37"/>
    <x v="278"/>
    <x v="9951"/>
    <n v="9075"/>
    <m/>
    <n v="-9075"/>
    <x v="114"/>
  </r>
  <r>
    <x v="2222"/>
    <x v="3"/>
    <x v="278"/>
    <x v="9951"/>
    <n v="3750"/>
    <m/>
    <n v="-3750"/>
    <x v="114"/>
  </r>
  <r>
    <x v="2222"/>
    <x v="99"/>
    <x v="278"/>
    <x v="9951"/>
    <n v="56055"/>
    <m/>
    <n v="-56055"/>
    <x v="114"/>
  </r>
  <r>
    <x v="2222"/>
    <x v="100"/>
    <x v="278"/>
    <x v="4172"/>
    <n v="31160"/>
    <m/>
    <n v="-31160"/>
    <x v="114"/>
  </r>
  <r>
    <x v="2222"/>
    <x v="7"/>
    <x v="2"/>
    <x v="9952"/>
    <n v="59160"/>
    <m/>
    <n v="-59160"/>
    <x v="114"/>
  </r>
  <r>
    <x v="2222"/>
    <x v="106"/>
    <x v="450"/>
    <x v="9953"/>
    <n v="1000000"/>
    <m/>
    <n v="-1000000"/>
    <x v="114"/>
  </r>
  <r>
    <x v="2222"/>
    <x v="58"/>
    <x v="65"/>
    <x v="9478"/>
    <n v="300000"/>
    <m/>
    <n v="-300000"/>
    <x v="114"/>
  </r>
  <r>
    <x v="2222"/>
    <x v="99"/>
    <x v="655"/>
    <x v="9478"/>
    <n v="26000"/>
    <m/>
    <n v="-26000"/>
    <x v="114"/>
  </r>
  <r>
    <x v="2222"/>
    <x v="23"/>
    <x v="827"/>
    <x v="9954"/>
    <n v="100000"/>
    <m/>
    <n v="-100000"/>
    <x v="114"/>
  </r>
  <r>
    <x v="2204"/>
    <x v="73"/>
    <x v="802"/>
    <x v="9955"/>
    <n v="1173000"/>
    <m/>
    <n v="-1173000"/>
    <x v="114"/>
  </r>
  <r>
    <x v="2218"/>
    <x v="1"/>
    <x v="261"/>
    <x v="9956"/>
    <n v="20528"/>
    <m/>
    <n v="-20528"/>
    <x v="114"/>
  </r>
  <r>
    <x v="2218"/>
    <x v="22"/>
    <x v="261"/>
    <x v="9956"/>
    <n v="35367"/>
    <m/>
    <n v="-35367"/>
    <x v="114"/>
  </r>
  <r>
    <x v="2218"/>
    <x v="23"/>
    <x v="261"/>
    <x v="9956"/>
    <n v="32760"/>
    <m/>
    <n v="-32760"/>
    <x v="114"/>
  </r>
  <r>
    <x v="2218"/>
    <x v="99"/>
    <x v="261"/>
    <x v="9956"/>
    <n v="107920"/>
    <m/>
    <n v="-107920"/>
    <x v="114"/>
  </r>
  <r>
    <x v="2218"/>
    <x v="91"/>
    <x v="261"/>
    <x v="9957"/>
    <n v="100356"/>
    <m/>
    <n v="-100356"/>
    <x v="114"/>
  </r>
  <r>
    <x v="2219"/>
    <x v="99"/>
    <x v="828"/>
    <x v="9958"/>
    <n v="179360"/>
    <m/>
    <n v="-179360"/>
    <x v="114"/>
  </r>
  <r>
    <x v="2219"/>
    <x v="55"/>
    <x v="734"/>
    <x v="9959"/>
    <n v="215940"/>
    <m/>
    <n v="-215940"/>
    <x v="114"/>
  </r>
  <r>
    <x v="2203"/>
    <x v="37"/>
    <x v="97"/>
    <x v="9960"/>
    <m/>
    <n v="1000000"/>
    <n v="1000000"/>
    <x v="114"/>
  </r>
  <r>
    <x v="2203"/>
    <x v="37"/>
    <x v="97"/>
    <x v="9960"/>
    <m/>
    <n v="1000000"/>
    <n v="1000000"/>
    <x v="114"/>
  </r>
  <r>
    <x v="2204"/>
    <x v="94"/>
    <x v="97"/>
    <x v="9961"/>
    <m/>
    <n v="1310000"/>
    <n v="1310000"/>
    <x v="114"/>
  </r>
  <r>
    <x v="2204"/>
    <x v="94"/>
    <x v="97"/>
    <x v="9962"/>
    <m/>
    <n v="1173000"/>
    <n v="1173000"/>
    <x v="114"/>
  </r>
  <r>
    <x v="2204"/>
    <x v="62"/>
    <x v="97"/>
    <x v="9961"/>
    <m/>
    <n v="500000"/>
    <n v="500000"/>
    <x v="114"/>
  </r>
  <r>
    <x v="2204"/>
    <x v="65"/>
    <x v="97"/>
    <x v="9963"/>
    <m/>
    <n v="999000"/>
    <n v="999000"/>
    <x v="114"/>
  </r>
  <r>
    <x v="2204"/>
    <x v="65"/>
    <x v="97"/>
    <x v="9963"/>
    <m/>
    <n v="999000"/>
    <n v="999000"/>
    <x v="114"/>
  </r>
  <r>
    <x v="2204"/>
    <x v="65"/>
    <x v="97"/>
    <x v="9963"/>
    <m/>
    <n v="999000"/>
    <n v="999000"/>
    <x v="114"/>
  </r>
  <r>
    <x v="2204"/>
    <x v="65"/>
    <x v="97"/>
    <x v="9963"/>
    <m/>
    <n v="999000"/>
    <n v="999000"/>
    <x v="114"/>
  </r>
  <r>
    <x v="2205"/>
    <x v="91"/>
    <x v="97"/>
    <x v="9964"/>
    <n v="28000"/>
    <m/>
    <n v="-28000"/>
    <x v="114"/>
  </r>
  <r>
    <x v="2206"/>
    <x v="65"/>
    <x v="97"/>
    <x v="9963"/>
    <m/>
    <n v="995000"/>
    <n v="995000"/>
    <x v="114"/>
  </r>
  <r>
    <x v="2206"/>
    <x v="65"/>
    <x v="97"/>
    <x v="9963"/>
    <m/>
    <n v="995000"/>
    <n v="995000"/>
    <x v="114"/>
  </r>
  <r>
    <x v="2206"/>
    <x v="65"/>
    <x v="97"/>
    <x v="9965"/>
    <m/>
    <n v="510000"/>
    <n v="510000"/>
    <x v="114"/>
  </r>
  <r>
    <x v="2206"/>
    <x v="23"/>
    <x v="97"/>
    <x v="9966"/>
    <m/>
    <n v="359992"/>
    <n v="359992"/>
    <x v="114"/>
  </r>
  <r>
    <x v="2212"/>
    <x v="105"/>
    <x v="97"/>
    <x v="9967"/>
    <m/>
    <n v="1200000"/>
    <n v="1200000"/>
    <x v="114"/>
  </r>
  <r>
    <x v="2212"/>
    <x v="67"/>
    <x v="97"/>
    <x v="9967"/>
    <m/>
    <n v="1500000"/>
    <n v="1500000"/>
    <x v="114"/>
  </r>
  <r>
    <x v="2212"/>
    <x v="90"/>
    <x v="97"/>
    <x v="9968"/>
    <m/>
    <n v="2098980"/>
    <n v="2098980"/>
    <x v="114"/>
  </r>
  <r>
    <x v="2212"/>
    <x v="94"/>
    <x v="97"/>
    <x v="9969"/>
    <m/>
    <n v="10000000"/>
    <n v="10000000"/>
    <x v="114"/>
  </r>
  <r>
    <x v="2212"/>
    <x v="94"/>
    <x v="97"/>
    <x v="9970"/>
    <n v="100000"/>
    <m/>
    <n v="-100000"/>
    <x v="114"/>
  </r>
  <r>
    <x v="2216"/>
    <x v="80"/>
    <x v="97"/>
    <x v="9971"/>
    <m/>
    <n v="200000"/>
    <n v="200000"/>
    <x v="114"/>
  </r>
  <r>
    <x v="2217"/>
    <x v="80"/>
    <x v="97"/>
    <x v="9971"/>
    <m/>
    <n v="400000"/>
    <n v="400000"/>
    <x v="114"/>
  </r>
  <r>
    <x v="2217"/>
    <x v="80"/>
    <x v="97"/>
    <x v="9971"/>
    <m/>
    <n v="800000"/>
    <n v="800000"/>
    <x v="114"/>
  </r>
  <r>
    <x v="2217"/>
    <x v="80"/>
    <x v="97"/>
    <x v="9971"/>
    <m/>
    <n v="400000"/>
    <n v="400000"/>
    <x v="114"/>
  </r>
  <r>
    <x v="2217"/>
    <x v="80"/>
    <x v="97"/>
    <x v="9971"/>
    <m/>
    <n v="463000"/>
    <n v="463000"/>
    <x v="114"/>
  </r>
  <r>
    <x v="2217"/>
    <x v="80"/>
    <x v="97"/>
    <x v="9971"/>
    <m/>
    <n v="537000"/>
    <n v="537000"/>
    <x v="114"/>
  </r>
  <r>
    <x v="2217"/>
    <x v="80"/>
    <x v="97"/>
    <x v="9971"/>
    <m/>
    <n v="800000"/>
    <n v="800000"/>
    <x v="114"/>
  </r>
  <r>
    <x v="2217"/>
    <x v="80"/>
    <x v="97"/>
    <x v="9971"/>
    <m/>
    <n v="700000"/>
    <n v="700000"/>
    <x v="114"/>
  </r>
  <r>
    <x v="2217"/>
    <x v="80"/>
    <x v="97"/>
    <x v="9971"/>
    <m/>
    <n v="300000"/>
    <n v="300000"/>
    <x v="114"/>
  </r>
  <r>
    <x v="2217"/>
    <x v="37"/>
    <x v="97"/>
    <x v="9972"/>
    <m/>
    <n v="250000"/>
    <n v="250000"/>
    <x v="114"/>
  </r>
  <r>
    <x v="2217"/>
    <x v="37"/>
    <x v="97"/>
    <x v="9972"/>
    <m/>
    <n v="355000"/>
    <n v="355000"/>
    <x v="114"/>
  </r>
  <r>
    <x v="2217"/>
    <x v="37"/>
    <x v="97"/>
    <x v="9972"/>
    <m/>
    <n v="100000"/>
    <n v="100000"/>
    <x v="114"/>
  </r>
  <r>
    <x v="2217"/>
    <x v="37"/>
    <x v="97"/>
    <x v="9972"/>
    <m/>
    <n v="200000"/>
    <n v="200000"/>
    <x v="114"/>
  </r>
  <r>
    <x v="2217"/>
    <x v="73"/>
    <x v="97"/>
    <x v="9973"/>
    <m/>
    <n v="250000"/>
    <n v="250000"/>
    <x v="114"/>
  </r>
  <r>
    <x v="2217"/>
    <x v="73"/>
    <x v="97"/>
    <x v="9973"/>
    <m/>
    <n v="1000000"/>
    <n v="1000000"/>
    <x v="114"/>
  </r>
  <r>
    <x v="2217"/>
    <x v="73"/>
    <x v="97"/>
    <x v="9973"/>
    <m/>
    <n v="215000"/>
    <n v="215000"/>
    <x v="114"/>
  </r>
  <r>
    <x v="2219"/>
    <x v="65"/>
    <x v="97"/>
    <x v="9974"/>
    <m/>
    <n v="179360"/>
    <n v="179360"/>
    <x v="114"/>
  </r>
  <r>
    <x v="2219"/>
    <x v="65"/>
    <x v="97"/>
    <x v="9975"/>
    <m/>
    <n v="215940"/>
    <n v="215940"/>
    <x v="114"/>
  </r>
  <r>
    <x v="2221"/>
    <x v="92"/>
    <x v="97"/>
    <x v="8408"/>
    <m/>
    <n v="8254400"/>
    <n v="8254400"/>
    <x v="114"/>
  </r>
  <r>
    <x v="2223"/>
    <x v="95"/>
    <x v="518"/>
    <x v="8439"/>
    <n v="70000"/>
    <m/>
    <n v="-70000"/>
    <x v="115"/>
  </r>
  <r>
    <x v="2223"/>
    <x v="91"/>
    <x v="278"/>
    <x v="5324"/>
    <n v="2520"/>
    <m/>
    <n v="-2520"/>
    <x v="115"/>
  </r>
  <r>
    <x v="2223"/>
    <x v="4"/>
    <x v="4"/>
    <x v="9976"/>
    <n v="1300"/>
    <m/>
    <n v="-1300"/>
    <x v="115"/>
  </r>
  <r>
    <x v="2223"/>
    <x v="84"/>
    <x v="474"/>
    <x v="6006"/>
    <n v="400"/>
    <m/>
    <n v="-400"/>
    <x v="115"/>
  </r>
  <r>
    <x v="2223"/>
    <x v="4"/>
    <x v="4"/>
    <x v="9977"/>
    <n v="1500"/>
    <m/>
    <n v="-1500"/>
    <x v="115"/>
  </r>
  <r>
    <x v="2223"/>
    <x v="94"/>
    <x v="474"/>
    <x v="9978"/>
    <n v="4000"/>
    <m/>
    <n v="-4000"/>
    <x v="115"/>
  </r>
  <r>
    <x v="2223"/>
    <x v="94"/>
    <x v="771"/>
    <x v="9979"/>
    <n v="250000"/>
    <m/>
    <n v="-250000"/>
    <x v="115"/>
  </r>
  <r>
    <x v="2223"/>
    <x v="94"/>
    <x v="818"/>
    <x v="9980"/>
    <n v="500000"/>
    <m/>
    <n v="-500000"/>
    <x v="115"/>
  </r>
  <r>
    <x v="2223"/>
    <x v="73"/>
    <x v="278"/>
    <x v="9981"/>
    <n v="76000"/>
    <m/>
    <n v="-76000"/>
    <x v="115"/>
  </r>
  <r>
    <x v="2223"/>
    <x v="92"/>
    <x v="619"/>
    <x v="9982"/>
    <n v="250000"/>
    <m/>
    <n v="-250000"/>
    <x v="115"/>
  </r>
  <r>
    <x v="2224"/>
    <x v="4"/>
    <x v="4"/>
    <x v="9983"/>
    <n v="800"/>
    <m/>
    <n v="-800"/>
    <x v="115"/>
  </r>
  <r>
    <x v="2224"/>
    <x v="91"/>
    <x v="278"/>
    <x v="9984"/>
    <n v="31000"/>
    <m/>
    <n v="-31000"/>
    <x v="115"/>
  </r>
  <r>
    <x v="2224"/>
    <x v="91"/>
    <x v="278"/>
    <x v="9985"/>
    <n v="35300"/>
    <m/>
    <n v="-35300"/>
    <x v="115"/>
  </r>
  <r>
    <x v="2224"/>
    <x v="4"/>
    <x v="4"/>
    <x v="8114"/>
    <n v="3000"/>
    <m/>
    <n v="-3000"/>
    <x v="115"/>
  </r>
  <r>
    <x v="2224"/>
    <x v="101"/>
    <x v="277"/>
    <x v="9986"/>
    <n v="3500"/>
    <m/>
    <n v="-3500"/>
    <x v="115"/>
  </r>
  <r>
    <x v="2224"/>
    <x v="84"/>
    <x v="277"/>
    <x v="9986"/>
    <n v="3500"/>
    <m/>
    <n v="-3500"/>
    <x v="115"/>
  </r>
  <r>
    <x v="2224"/>
    <x v="80"/>
    <x v="277"/>
    <x v="9986"/>
    <n v="4000"/>
    <m/>
    <n v="-4000"/>
    <x v="115"/>
  </r>
  <r>
    <x v="2224"/>
    <x v="91"/>
    <x v="474"/>
    <x v="233"/>
    <n v="1800"/>
    <m/>
    <n v="-1800"/>
    <x v="115"/>
  </r>
  <r>
    <x v="2224"/>
    <x v="94"/>
    <x v="2"/>
    <x v="9987"/>
    <n v="10120"/>
    <m/>
    <n v="-10120"/>
    <x v="115"/>
  </r>
  <r>
    <x v="2224"/>
    <x v="105"/>
    <x v="278"/>
    <x v="9988"/>
    <n v="20400"/>
    <m/>
    <n v="-20400"/>
    <x v="115"/>
  </r>
  <r>
    <x v="2224"/>
    <x v="99"/>
    <x v="800"/>
    <x v="9989"/>
    <n v="200000"/>
    <m/>
    <n v="-200000"/>
    <x v="115"/>
  </r>
  <r>
    <x v="2225"/>
    <x v="24"/>
    <x v="644"/>
    <x v="9990"/>
    <n v="162620"/>
    <m/>
    <n v="-162620"/>
    <x v="115"/>
  </r>
  <r>
    <x v="2225"/>
    <x v="58"/>
    <x v="644"/>
    <x v="9990"/>
    <n v="74242"/>
    <m/>
    <n v="-74242"/>
    <x v="115"/>
  </r>
  <r>
    <x v="2225"/>
    <x v="79"/>
    <x v="644"/>
    <x v="9990"/>
    <n v="20637"/>
    <m/>
    <n v="-20637"/>
    <x v="115"/>
  </r>
  <r>
    <x v="2225"/>
    <x v="96"/>
    <x v="644"/>
    <x v="9990"/>
    <n v="6768"/>
    <m/>
    <n v="-6768"/>
    <x v="115"/>
  </r>
  <r>
    <x v="2225"/>
    <x v="92"/>
    <x v="644"/>
    <x v="9990"/>
    <n v="25632"/>
    <m/>
    <n v="-25632"/>
    <x v="115"/>
  </r>
  <r>
    <x v="2225"/>
    <x v="108"/>
    <x v="644"/>
    <x v="9990"/>
    <n v="153139"/>
    <m/>
    <n v="-153139"/>
    <x v="115"/>
  </r>
  <r>
    <x v="2225"/>
    <x v="91"/>
    <x v="644"/>
    <x v="9990"/>
    <n v="56962"/>
    <m/>
    <n v="-56962"/>
    <x v="115"/>
  </r>
  <r>
    <x v="2224"/>
    <x v="73"/>
    <x v="43"/>
    <x v="9856"/>
    <n v="50000"/>
    <m/>
    <n v="-50000"/>
    <x v="115"/>
  </r>
  <r>
    <x v="2224"/>
    <x v="3"/>
    <x v="43"/>
    <x v="6877"/>
    <n v="5000"/>
    <m/>
    <n v="-5000"/>
    <x v="115"/>
  </r>
  <r>
    <x v="2224"/>
    <x v="80"/>
    <x v="43"/>
    <x v="9225"/>
    <n v="50000"/>
    <m/>
    <n v="-50000"/>
    <x v="115"/>
  </r>
  <r>
    <x v="2224"/>
    <x v="4"/>
    <x v="43"/>
    <x v="9857"/>
    <n v="105000"/>
    <m/>
    <n v="-105000"/>
    <x v="115"/>
  </r>
  <r>
    <x v="2225"/>
    <x v="4"/>
    <x v="43"/>
    <x v="9817"/>
    <n v="6000"/>
    <m/>
    <n v="-6000"/>
    <x v="115"/>
  </r>
  <r>
    <x v="2226"/>
    <x v="4"/>
    <x v="43"/>
    <x v="7771"/>
    <n v="264700"/>
    <m/>
    <n v="-264700"/>
    <x v="115"/>
  </r>
  <r>
    <x v="2226"/>
    <x v="94"/>
    <x v="43"/>
    <x v="9991"/>
    <n v="249550"/>
    <m/>
    <n v="-249550"/>
    <x v="115"/>
  </r>
  <r>
    <x v="2226"/>
    <x v="73"/>
    <x v="43"/>
    <x v="9992"/>
    <n v="65210"/>
    <m/>
    <n v="-65210"/>
    <x v="115"/>
  </r>
  <r>
    <x v="2226"/>
    <x v="52"/>
    <x v="43"/>
    <x v="9865"/>
    <n v="42250"/>
    <m/>
    <n v="-42250"/>
    <x v="115"/>
  </r>
  <r>
    <x v="2226"/>
    <x v="80"/>
    <x v="43"/>
    <x v="9866"/>
    <n v="65000"/>
    <m/>
    <n v="-65000"/>
    <x v="115"/>
  </r>
  <r>
    <x v="2227"/>
    <x v="1"/>
    <x v="43"/>
    <x v="6874"/>
    <n v="194300"/>
    <m/>
    <n v="-194300"/>
    <x v="115"/>
  </r>
  <r>
    <x v="2227"/>
    <x v="91"/>
    <x v="43"/>
    <x v="9523"/>
    <n v="490650"/>
    <m/>
    <n v="-490650"/>
    <x v="115"/>
  </r>
  <r>
    <x v="2228"/>
    <x v="52"/>
    <x v="43"/>
    <x v="9129"/>
    <n v="51670"/>
    <m/>
    <n v="-51670"/>
    <x v="115"/>
  </r>
  <r>
    <x v="2228"/>
    <x v="101"/>
    <x v="43"/>
    <x v="9993"/>
    <n v="56000"/>
    <m/>
    <n v="-56000"/>
    <x v="115"/>
  </r>
  <r>
    <x v="2228"/>
    <x v="101"/>
    <x v="43"/>
    <x v="8966"/>
    <n v="43500"/>
    <m/>
    <n v="-43500"/>
    <x v="115"/>
  </r>
  <r>
    <x v="2228"/>
    <x v="99"/>
    <x v="43"/>
    <x v="9994"/>
    <n v="215020"/>
    <m/>
    <n v="-215020"/>
    <x v="115"/>
  </r>
  <r>
    <x v="2228"/>
    <x v="65"/>
    <x v="43"/>
    <x v="9995"/>
    <n v="68190"/>
    <m/>
    <n v="-68190"/>
    <x v="115"/>
  </r>
  <r>
    <x v="2228"/>
    <x v="91"/>
    <x v="43"/>
    <x v="9996"/>
    <n v="125300"/>
    <m/>
    <n v="-125300"/>
    <x v="115"/>
  </r>
  <r>
    <x v="2228"/>
    <x v="23"/>
    <x v="43"/>
    <x v="9227"/>
    <n v="148780"/>
    <m/>
    <n v="-148780"/>
    <x v="115"/>
  </r>
  <r>
    <x v="2228"/>
    <x v="22"/>
    <x v="43"/>
    <x v="8535"/>
    <n v="154872.91666666669"/>
    <m/>
    <n v="-154872.91666666669"/>
    <x v="115"/>
  </r>
  <r>
    <x v="2229"/>
    <x v="23"/>
    <x v="43"/>
    <x v="9997"/>
    <n v="1250"/>
    <m/>
    <n v="-1250"/>
    <x v="115"/>
  </r>
  <r>
    <x v="2228"/>
    <x v="91"/>
    <x v="43"/>
    <x v="9998"/>
    <n v="170000"/>
    <m/>
    <n v="-170000"/>
    <x v="115"/>
  </r>
  <r>
    <x v="2229"/>
    <x v="23"/>
    <x v="43"/>
    <x v="9999"/>
    <n v="28000"/>
    <m/>
    <n v="-28000"/>
    <x v="115"/>
  </r>
  <r>
    <x v="2225"/>
    <x v="101"/>
    <x v="278"/>
    <x v="10000"/>
    <n v="19500"/>
    <m/>
    <n v="-19500"/>
    <x v="115"/>
  </r>
  <r>
    <x v="2225"/>
    <x v="91"/>
    <x v="278"/>
    <x v="8336"/>
    <n v="23020"/>
    <m/>
    <n v="-23020"/>
    <x v="115"/>
  </r>
  <r>
    <x v="2225"/>
    <x v="91"/>
    <x v="278"/>
    <x v="7582"/>
    <n v="28695"/>
    <m/>
    <n v="-28695"/>
    <x v="115"/>
  </r>
  <r>
    <x v="2225"/>
    <x v="101"/>
    <x v="278"/>
    <x v="10001"/>
    <n v="660"/>
    <m/>
    <n v="-660"/>
    <x v="115"/>
  </r>
  <r>
    <x v="2225"/>
    <x v="95"/>
    <x v="278"/>
    <x v="8336"/>
    <n v="1200"/>
    <m/>
    <n v="-1200"/>
    <x v="115"/>
  </r>
  <r>
    <x v="2225"/>
    <x v="91"/>
    <x v="278"/>
    <x v="9643"/>
    <n v="4500"/>
    <m/>
    <n v="-4500"/>
    <x v="115"/>
  </r>
  <r>
    <x v="2225"/>
    <x v="91"/>
    <x v="278"/>
    <x v="10002"/>
    <n v="8500"/>
    <m/>
    <n v="-8500"/>
    <x v="115"/>
  </r>
  <r>
    <x v="2225"/>
    <x v="108"/>
    <x v="278"/>
    <x v="2478"/>
    <n v="780"/>
    <m/>
    <n v="-780"/>
    <x v="115"/>
  </r>
  <r>
    <x v="2225"/>
    <x v="101"/>
    <x v="278"/>
    <x v="8338"/>
    <n v="600"/>
    <m/>
    <n v="-600"/>
    <x v="115"/>
  </r>
  <r>
    <x v="2225"/>
    <x v="67"/>
    <x v="278"/>
    <x v="10003"/>
    <n v="3186"/>
    <m/>
    <n v="-3186"/>
    <x v="115"/>
  </r>
  <r>
    <x v="2225"/>
    <x v="4"/>
    <x v="4"/>
    <x v="8114"/>
    <n v="2000"/>
    <m/>
    <n v="-2000"/>
    <x v="115"/>
  </r>
  <r>
    <x v="2225"/>
    <x v="91"/>
    <x v="285"/>
    <x v="7068"/>
    <n v="1000"/>
    <m/>
    <n v="-1000"/>
    <x v="115"/>
  </r>
  <r>
    <x v="2225"/>
    <x v="91"/>
    <x v="278"/>
    <x v="10004"/>
    <n v="500"/>
    <m/>
    <n v="-500"/>
    <x v="115"/>
  </r>
  <r>
    <x v="2225"/>
    <x v="94"/>
    <x v="474"/>
    <x v="233"/>
    <n v="1000"/>
    <m/>
    <n v="-1000"/>
    <x v="115"/>
  </r>
  <r>
    <x v="2225"/>
    <x v="7"/>
    <x v="593"/>
    <x v="10005"/>
    <n v="100000"/>
    <m/>
    <n v="-100000"/>
    <x v="115"/>
  </r>
  <r>
    <x v="2226"/>
    <x v="4"/>
    <x v="27"/>
    <x v="5156"/>
    <n v="930"/>
    <m/>
    <n v="-930"/>
    <x v="115"/>
  </r>
  <r>
    <x v="2226"/>
    <x v="101"/>
    <x v="474"/>
    <x v="233"/>
    <n v="800"/>
    <m/>
    <n v="-800"/>
    <x v="115"/>
  </r>
  <r>
    <x v="2226"/>
    <x v="91"/>
    <x v="278"/>
    <x v="10006"/>
    <n v="4980"/>
    <m/>
    <n v="-4980"/>
    <x v="115"/>
  </r>
  <r>
    <x v="2226"/>
    <x v="113"/>
    <x v="474"/>
    <x v="233"/>
    <n v="1000"/>
    <m/>
    <n v="-1000"/>
    <x v="115"/>
  </r>
  <r>
    <x v="2226"/>
    <x v="73"/>
    <x v="474"/>
    <x v="233"/>
    <n v="2000"/>
    <m/>
    <n v="-2000"/>
    <x v="115"/>
  </r>
  <r>
    <x v="2226"/>
    <x v="4"/>
    <x v="4"/>
    <x v="7644"/>
    <n v="1000"/>
    <m/>
    <n v="-1000"/>
    <x v="115"/>
  </r>
  <r>
    <x v="2226"/>
    <x v="4"/>
    <x v="4"/>
    <x v="10007"/>
    <n v="800"/>
    <m/>
    <n v="-800"/>
    <x v="115"/>
  </r>
  <r>
    <x v="2226"/>
    <x v="4"/>
    <x v="4"/>
    <x v="8114"/>
    <n v="3000"/>
    <m/>
    <n v="-3000"/>
    <x v="115"/>
  </r>
  <r>
    <x v="2226"/>
    <x v="94"/>
    <x v="548"/>
    <x v="10008"/>
    <n v="200000"/>
    <m/>
    <n v="-200000"/>
    <x v="115"/>
  </r>
  <r>
    <x v="2226"/>
    <x v="113"/>
    <x v="829"/>
    <x v="10009"/>
    <n v="27500"/>
    <m/>
    <n v="-27500"/>
    <x v="115"/>
  </r>
  <r>
    <x v="2226"/>
    <x v="113"/>
    <x v="829"/>
    <x v="10009"/>
    <n v="7000"/>
    <m/>
    <n v="-7000"/>
    <x v="115"/>
  </r>
  <r>
    <x v="2226"/>
    <x v="101"/>
    <x v="748"/>
    <x v="10010"/>
    <n v="100000"/>
    <m/>
    <n v="-100000"/>
    <x v="115"/>
  </r>
  <r>
    <x v="2226"/>
    <x v="68"/>
    <x v="775"/>
    <x v="10011"/>
    <n v="15350"/>
    <m/>
    <n v="-15350"/>
    <x v="115"/>
  </r>
  <r>
    <x v="2226"/>
    <x v="84"/>
    <x v="775"/>
    <x v="10011"/>
    <n v="46500"/>
    <m/>
    <n v="-46500"/>
    <x v="115"/>
  </r>
  <r>
    <x v="2226"/>
    <x v="79"/>
    <x v="775"/>
    <x v="10011"/>
    <n v="80500"/>
    <m/>
    <n v="-80500"/>
    <x v="115"/>
  </r>
  <r>
    <x v="2226"/>
    <x v="94"/>
    <x v="775"/>
    <x v="10011"/>
    <n v="157650"/>
    <m/>
    <n v="-157650"/>
    <x v="115"/>
  </r>
  <r>
    <x v="2227"/>
    <x v="4"/>
    <x v="4"/>
    <x v="8114"/>
    <n v="3000"/>
    <m/>
    <n v="-3000"/>
    <x v="115"/>
  </r>
  <r>
    <x v="2227"/>
    <x v="94"/>
    <x v="787"/>
    <x v="898"/>
    <n v="50000"/>
    <m/>
    <n v="-50000"/>
    <x v="115"/>
  </r>
  <r>
    <x v="2227"/>
    <x v="91"/>
    <x v="278"/>
    <x v="10012"/>
    <n v="23450"/>
    <m/>
    <n v="-23450"/>
    <x v="115"/>
  </r>
  <r>
    <x v="2227"/>
    <x v="1"/>
    <x v="2"/>
    <x v="4693"/>
    <n v="3000"/>
    <m/>
    <n v="-3000"/>
    <x v="115"/>
  </r>
  <r>
    <x v="2227"/>
    <x v="113"/>
    <x v="474"/>
    <x v="233"/>
    <n v="1000"/>
    <m/>
    <n v="-1000"/>
    <x v="115"/>
  </r>
  <r>
    <x v="2227"/>
    <x v="84"/>
    <x v="694"/>
    <x v="233"/>
    <n v="1530"/>
    <m/>
    <n v="-1530"/>
    <x v="115"/>
  </r>
  <r>
    <x v="2227"/>
    <x v="84"/>
    <x v="285"/>
    <x v="7068"/>
    <n v="1000"/>
    <m/>
    <n v="-1000"/>
    <x v="115"/>
  </r>
  <r>
    <x v="2227"/>
    <x v="97"/>
    <x v="830"/>
    <x v="10013"/>
    <n v="15000"/>
    <m/>
    <n v="-15000"/>
    <x v="115"/>
  </r>
  <r>
    <x v="2227"/>
    <x v="73"/>
    <x v="2"/>
    <x v="9882"/>
    <n v="1500"/>
    <m/>
    <n v="-1500"/>
    <x v="115"/>
  </r>
  <r>
    <x v="2227"/>
    <x v="7"/>
    <x v="198"/>
    <x v="10014"/>
    <n v="2450"/>
    <m/>
    <n v="-2450"/>
    <x v="115"/>
  </r>
  <r>
    <x v="2227"/>
    <x v="94"/>
    <x v="474"/>
    <x v="233"/>
    <n v="200"/>
    <m/>
    <n v="-200"/>
    <x v="115"/>
  </r>
  <r>
    <x v="2227"/>
    <x v="92"/>
    <x v="819"/>
    <x v="10015"/>
    <n v="130000"/>
    <m/>
    <n v="-130000"/>
    <x v="115"/>
  </r>
  <r>
    <x v="2227"/>
    <x v="77"/>
    <x v="324"/>
    <x v="10016"/>
    <n v="250000"/>
    <m/>
    <n v="-250000"/>
    <x v="115"/>
  </r>
  <r>
    <x v="2227"/>
    <x v="99"/>
    <x v="518"/>
    <x v="10017"/>
    <n v="65000"/>
    <m/>
    <n v="-65000"/>
    <x v="115"/>
  </r>
  <r>
    <x v="2227"/>
    <x v="23"/>
    <x v="286"/>
    <x v="10018"/>
    <n v="45000"/>
    <m/>
    <n v="-45000"/>
    <x v="115"/>
  </r>
  <r>
    <x v="2227"/>
    <x v="97"/>
    <x v="831"/>
    <x v="10019"/>
    <n v="50000"/>
    <m/>
    <n v="-50000"/>
    <x v="115"/>
  </r>
  <r>
    <x v="2228"/>
    <x v="7"/>
    <x v="27"/>
    <x v="5156"/>
    <n v="865"/>
    <m/>
    <n v="-865"/>
    <x v="115"/>
  </r>
  <r>
    <x v="2228"/>
    <x v="91"/>
    <x v="474"/>
    <x v="10020"/>
    <n v="1500"/>
    <m/>
    <n v="-1500"/>
    <x v="115"/>
  </r>
  <r>
    <x v="2228"/>
    <x v="114"/>
    <x v="773"/>
    <x v="898"/>
    <n v="5000"/>
    <m/>
    <n v="-5000"/>
    <x v="115"/>
  </r>
  <r>
    <x v="2228"/>
    <x v="97"/>
    <x v="278"/>
    <x v="10021"/>
    <n v="17000"/>
    <m/>
    <n v="-17000"/>
    <x v="115"/>
  </r>
  <r>
    <x v="2228"/>
    <x v="97"/>
    <x v="278"/>
    <x v="10022"/>
    <n v="42000"/>
    <m/>
    <n v="-42000"/>
    <x v="115"/>
  </r>
  <r>
    <x v="2228"/>
    <x v="97"/>
    <x v="278"/>
    <x v="10023"/>
    <n v="31000"/>
    <m/>
    <n v="-31000"/>
    <x v="115"/>
  </r>
  <r>
    <x v="2228"/>
    <x v="7"/>
    <x v="25"/>
    <x v="1696"/>
    <n v="1500"/>
    <m/>
    <n v="-1500"/>
    <x v="115"/>
  </r>
  <r>
    <x v="2228"/>
    <x v="97"/>
    <x v="474"/>
    <x v="233"/>
    <n v="900"/>
    <m/>
    <n v="-900"/>
    <x v="115"/>
  </r>
  <r>
    <x v="2228"/>
    <x v="101"/>
    <x v="278"/>
    <x v="10024"/>
    <n v="18000"/>
    <m/>
    <n v="-18000"/>
    <x v="115"/>
  </r>
  <r>
    <x v="2228"/>
    <x v="73"/>
    <x v="2"/>
    <x v="10025"/>
    <n v="9950"/>
    <m/>
    <n v="-9950"/>
    <x v="115"/>
  </r>
  <r>
    <x v="2228"/>
    <x v="4"/>
    <x v="4"/>
    <x v="8114"/>
    <n v="3000"/>
    <m/>
    <n v="-3000"/>
    <x v="115"/>
  </r>
  <r>
    <x v="2228"/>
    <x v="22"/>
    <x v="2"/>
    <x v="10026"/>
    <n v="700"/>
    <m/>
    <n v="-700"/>
    <x v="115"/>
  </r>
  <r>
    <x v="2228"/>
    <x v="73"/>
    <x v="2"/>
    <x v="4174"/>
    <n v="13970"/>
    <m/>
    <n v="-13970"/>
    <x v="115"/>
  </r>
  <r>
    <x v="2228"/>
    <x v="7"/>
    <x v="560"/>
    <x v="10027"/>
    <n v="85000"/>
    <m/>
    <n v="-85000"/>
    <x v="115"/>
  </r>
  <r>
    <x v="2228"/>
    <x v="7"/>
    <x v="2"/>
    <x v="10028"/>
    <n v="20950"/>
    <m/>
    <n v="-20950"/>
    <x v="115"/>
  </r>
  <r>
    <x v="2228"/>
    <x v="97"/>
    <x v="832"/>
    <x v="10029"/>
    <n v="40000"/>
    <m/>
    <n v="-40000"/>
    <x v="115"/>
  </r>
  <r>
    <x v="2228"/>
    <x v="23"/>
    <x v="833"/>
    <x v="10030"/>
    <n v="50000"/>
    <m/>
    <n v="-50000"/>
    <x v="115"/>
  </r>
  <r>
    <x v="2228"/>
    <x v="52"/>
    <x v="798"/>
    <x v="10031"/>
    <n v="400000"/>
    <m/>
    <n v="-400000"/>
    <x v="115"/>
  </r>
  <r>
    <x v="2228"/>
    <x v="99"/>
    <x v="818"/>
    <x v="9980"/>
    <n v="750000"/>
    <m/>
    <n v="-750000"/>
    <x v="115"/>
  </r>
  <r>
    <x v="2228"/>
    <x v="97"/>
    <x v="278"/>
    <x v="10032"/>
    <n v="354000"/>
    <m/>
    <n v="-354000"/>
    <x v="115"/>
  </r>
  <r>
    <x v="2230"/>
    <x v="97"/>
    <x v="791"/>
    <x v="9478"/>
    <n v="530000"/>
    <m/>
    <n v="-530000"/>
    <x v="115"/>
  </r>
  <r>
    <x v="2229"/>
    <x v="23"/>
    <x v="465"/>
    <x v="10033"/>
    <n v="24200"/>
    <m/>
    <n v="-24200"/>
    <x v="115"/>
  </r>
  <r>
    <x v="2229"/>
    <x v="105"/>
    <x v="2"/>
    <x v="10034"/>
    <n v="15000"/>
    <m/>
    <n v="-15000"/>
    <x v="115"/>
  </r>
  <r>
    <x v="2229"/>
    <x v="101"/>
    <x v="285"/>
    <x v="10035"/>
    <n v="15000"/>
    <m/>
    <n v="-15000"/>
    <x v="115"/>
  </r>
  <r>
    <x v="2229"/>
    <x v="94"/>
    <x v="285"/>
    <x v="10035"/>
    <n v="15000"/>
    <m/>
    <n v="-15000"/>
    <x v="115"/>
  </r>
  <r>
    <x v="2229"/>
    <x v="79"/>
    <x v="285"/>
    <x v="10035"/>
    <n v="15000"/>
    <m/>
    <n v="-15000"/>
    <x v="115"/>
  </r>
  <r>
    <x v="2229"/>
    <x v="80"/>
    <x v="285"/>
    <x v="10035"/>
    <n v="15000"/>
    <m/>
    <n v="-15000"/>
    <x v="115"/>
  </r>
  <r>
    <x v="2229"/>
    <x v="80"/>
    <x v="536"/>
    <x v="10036"/>
    <n v="13000"/>
    <m/>
    <n v="-13000"/>
    <x v="115"/>
  </r>
  <r>
    <x v="2231"/>
    <x v="4"/>
    <x v="516"/>
    <x v="898"/>
    <n v="10300"/>
    <m/>
    <n v="-10300"/>
    <x v="115"/>
  </r>
  <r>
    <x v="2231"/>
    <x v="90"/>
    <x v="474"/>
    <x v="233"/>
    <n v="1500"/>
    <m/>
    <n v="-1500"/>
    <x v="115"/>
  </r>
  <r>
    <x v="2231"/>
    <x v="101"/>
    <x v="694"/>
    <x v="233"/>
    <n v="6000"/>
    <m/>
    <n v="-6000"/>
    <x v="115"/>
  </r>
  <r>
    <x v="2231"/>
    <x v="4"/>
    <x v="4"/>
    <x v="8114"/>
    <n v="3000"/>
    <m/>
    <n v="-3000"/>
    <x v="115"/>
  </r>
  <r>
    <x v="2231"/>
    <x v="94"/>
    <x v="474"/>
    <x v="233"/>
    <n v="2200"/>
    <m/>
    <n v="-2200"/>
    <x v="115"/>
  </r>
  <r>
    <x v="2231"/>
    <x v="105"/>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7"/>
    <n v="21850"/>
    <m/>
    <n v="-21850"/>
    <x v="115"/>
  </r>
  <r>
    <x v="2231"/>
    <x v="94"/>
    <x v="474"/>
    <x v="233"/>
    <n v="1800"/>
    <m/>
    <n v="-1800"/>
    <x v="115"/>
  </r>
  <r>
    <x v="2231"/>
    <x v="94"/>
    <x v="474"/>
    <x v="233"/>
    <n v="800"/>
    <m/>
    <n v="-800"/>
    <x v="115"/>
  </r>
  <r>
    <x v="2231"/>
    <x v="23"/>
    <x v="439"/>
    <x v="10038"/>
    <n v="84500"/>
    <m/>
    <n v="-84500"/>
    <x v="115"/>
  </r>
  <r>
    <x v="2231"/>
    <x v="94"/>
    <x v="729"/>
    <x v="898"/>
    <n v="135900"/>
    <m/>
    <n v="-135900"/>
    <x v="115"/>
  </r>
  <r>
    <x v="2231"/>
    <x v="101"/>
    <x v="278"/>
    <x v="10039"/>
    <n v="57000"/>
    <m/>
    <n v="-57000"/>
    <x v="115"/>
  </r>
  <r>
    <x v="2231"/>
    <x v="94"/>
    <x v="278"/>
    <x v="10040"/>
    <n v="84800"/>
    <m/>
    <n v="-84800"/>
    <x v="115"/>
  </r>
  <r>
    <x v="2231"/>
    <x v="101"/>
    <x v="548"/>
    <x v="10041"/>
    <n v="1500000"/>
    <m/>
    <n v="-1500000"/>
    <x v="115"/>
  </r>
  <r>
    <x v="2232"/>
    <x v="73"/>
    <x v="338"/>
    <x v="8439"/>
    <n v="220000"/>
    <m/>
    <n v="-220000"/>
    <x v="115"/>
  </r>
  <r>
    <x v="2233"/>
    <x v="94"/>
    <x v="814"/>
    <x v="10042"/>
    <n v="238800"/>
    <m/>
    <n v="-238800"/>
    <x v="115"/>
  </r>
  <r>
    <x v="2233"/>
    <x v="4"/>
    <x v="679"/>
    <x v="10043"/>
    <n v="2000"/>
    <m/>
    <n v="-2000"/>
    <x v="115"/>
  </r>
  <r>
    <x v="2233"/>
    <x v="94"/>
    <x v="474"/>
    <x v="233"/>
    <n v="760"/>
    <m/>
    <n v="-760"/>
    <x v="115"/>
  </r>
  <r>
    <x v="2226"/>
    <x v="80"/>
    <x v="767"/>
    <x v="10044"/>
    <n v="120000"/>
    <m/>
    <n v="-120000"/>
    <x v="115"/>
  </r>
  <r>
    <x v="2226"/>
    <x v="69"/>
    <x v="767"/>
    <x v="10045"/>
    <n v="69932"/>
    <m/>
    <n v="-69932"/>
    <x v="115"/>
  </r>
  <r>
    <x v="2226"/>
    <x v="94"/>
    <x v="592"/>
    <x v="10046"/>
    <n v="900000"/>
    <m/>
    <n v="-900000"/>
    <x v="115"/>
  </r>
  <r>
    <x v="2226"/>
    <x v="94"/>
    <x v="592"/>
    <x v="10046"/>
    <n v="924000"/>
    <m/>
    <n v="-924000"/>
    <x v="115"/>
  </r>
  <r>
    <x v="2228"/>
    <x v="1"/>
    <x v="261"/>
    <x v="10047"/>
    <n v="20525"/>
    <m/>
    <n v="-20525"/>
    <x v="115"/>
  </r>
  <r>
    <x v="2228"/>
    <x v="22"/>
    <x v="261"/>
    <x v="10047"/>
    <n v="35364"/>
    <m/>
    <n v="-35364"/>
    <x v="115"/>
  </r>
  <r>
    <x v="2228"/>
    <x v="23"/>
    <x v="261"/>
    <x v="10047"/>
    <n v="32760"/>
    <m/>
    <n v="-32760"/>
    <x v="115"/>
  </r>
  <r>
    <x v="2223"/>
    <x v="73"/>
    <x v="97"/>
    <x v="9973"/>
    <m/>
    <n v="1000000"/>
    <n v="1000000"/>
    <x v="115"/>
  </r>
  <r>
    <x v="2223"/>
    <x v="73"/>
    <x v="97"/>
    <x v="9973"/>
    <m/>
    <n v="1000000"/>
    <n v="1000000"/>
    <x v="115"/>
  </r>
  <r>
    <x v="2223"/>
    <x v="52"/>
    <x v="97"/>
    <x v="10046"/>
    <m/>
    <n v="900000"/>
    <n v="900000"/>
    <x v="115"/>
  </r>
  <r>
    <x v="2223"/>
    <x v="52"/>
    <x v="97"/>
    <x v="10046"/>
    <m/>
    <n v="924000"/>
    <n v="924000"/>
    <x v="115"/>
  </r>
  <r>
    <x v="2230"/>
    <x v="22"/>
    <x v="97"/>
    <x v="10048"/>
    <m/>
    <n v="333522"/>
    <n v="333522"/>
    <x v="115"/>
  </r>
  <r>
    <x v="2230"/>
    <x v="22"/>
    <x v="97"/>
    <x v="10049"/>
    <m/>
    <n v="333522"/>
    <n v="333522"/>
    <x v="115"/>
  </r>
  <r>
    <x v="2230"/>
    <x v="22"/>
    <x v="97"/>
    <x v="10050"/>
    <m/>
    <n v="333522"/>
    <n v="333522"/>
    <x v="115"/>
  </r>
  <r>
    <x v="2229"/>
    <x v="84"/>
    <x v="97"/>
    <x v="10051"/>
    <m/>
    <n v="10328660"/>
    <n v="10328660"/>
    <x v="115"/>
  </r>
  <r>
    <x v="2229"/>
    <x v="23"/>
    <x v="97"/>
    <x v="10052"/>
    <m/>
    <n v="359992"/>
    <n v="359992"/>
    <x v="115"/>
  </r>
  <r>
    <x v="2231"/>
    <x v="23"/>
    <x v="97"/>
    <x v="10053"/>
    <m/>
    <n v="93000"/>
    <n v="93000"/>
    <x v="115"/>
  </r>
  <r>
    <x v="2233"/>
    <x v="115"/>
    <x v="97"/>
    <x v="10054"/>
    <m/>
    <n v="200000"/>
    <n v="200000"/>
    <x v="115"/>
  </r>
  <r>
    <x v="2234"/>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0" firstHeaderRow="0" firstDataRow="1" firstDataCol="1" rowPageCount="3" colPageCount="1"/>
  <pivotFields count="8">
    <pivotField axis="axisPage" showAll="0">
      <items count="2332">
        <item x="249"/>
        <item m="1" x="2329"/>
        <item m="1" x="2284"/>
        <item m="1" x="2283"/>
        <item m="1" x="2297"/>
        <item m="1" x="2287"/>
        <item m="1" x="2249"/>
        <item m="1" x="2268"/>
        <item m="1" x="2275"/>
        <item m="1" x="2295"/>
        <item m="1" x="2274"/>
        <item m="1" x="2303"/>
        <item m="1" x="2311"/>
        <item m="1" x="2272"/>
        <item m="1" x="2318"/>
        <item m="1" x="2265"/>
        <item m="1" x="2323"/>
        <item m="1" x="2278"/>
        <item m="1" x="2238"/>
        <item m="1" x="2327"/>
        <item m="1" x="2330"/>
        <item m="1" x="2245"/>
        <item m="1" x="2286"/>
        <item m="1" x="2240"/>
        <item m="1" x="2241"/>
        <item m="1" x="2243"/>
        <item m="1" x="2257"/>
        <item m="1" x="2258"/>
        <item m="1" x="2304"/>
        <item m="1" x="2292"/>
        <item m="1" x="2293"/>
        <item m="1" x="2298"/>
        <item m="1" x="2309"/>
        <item m="1" x="2288"/>
        <item m="1" x="2250"/>
        <item m="1" x="2255"/>
        <item m="1" x="2262"/>
        <item m="1" x="2312"/>
        <item x="0"/>
        <item m="1" x="2299"/>
        <item m="1" x="2305"/>
        <item m="1" x="2263"/>
        <item x="1"/>
        <item m="1" x="2306"/>
        <item m="1" x="2325"/>
        <item x="2"/>
        <item x="3"/>
        <item m="1" x="2269"/>
        <item m="1" x="2320"/>
        <item m="1" x="2266"/>
        <item m="1" x="2316"/>
        <item m="1" x="2324"/>
        <item m="1" x="2328"/>
        <item x="4"/>
        <item m="1" x="2239"/>
        <item x="5"/>
        <item x="6"/>
        <item m="1" x="228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91"/>
        <item x="157"/>
        <item x="158"/>
        <item x="159"/>
        <item x="160"/>
        <item x="161"/>
        <item x="162"/>
        <item x="163"/>
        <item x="164"/>
        <item x="165"/>
        <item x="166"/>
        <item x="167"/>
        <item x="168"/>
        <item x="169"/>
        <item m="1" x="227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2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7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79"/>
        <item x="276"/>
        <item x="277"/>
        <item x="278"/>
        <item x="275"/>
        <item m="1" x="2276"/>
        <item x="279"/>
        <item x="280"/>
        <item x="281"/>
        <item x="282"/>
        <item x="283"/>
        <item x="284"/>
        <item x="285"/>
        <item x="286"/>
        <item x="287"/>
        <item x="288"/>
        <item x="289"/>
        <item x="290"/>
        <item x="291"/>
        <item x="292"/>
        <item x="293"/>
        <item x="294"/>
        <item x="295"/>
        <item x="296"/>
        <item m="1" x="2280"/>
        <item x="297"/>
        <item x="298"/>
        <item x="299"/>
        <item m="1" x="2282"/>
        <item x="300"/>
        <item x="302"/>
        <item x="303"/>
        <item x="301"/>
        <item x="304"/>
        <item x="305"/>
        <item x="306"/>
        <item x="307"/>
        <item x="308"/>
        <item x="309"/>
        <item x="310"/>
        <item x="311"/>
        <item x="312"/>
        <item m="1" x="2246"/>
        <item x="313"/>
        <item m="1" x="2248"/>
        <item x="314"/>
        <item x="315"/>
        <item x="316"/>
        <item x="317"/>
        <item x="318"/>
        <item x="319"/>
        <item x="320"/>
        <item x="321"/>
        <item m="1" x="2294"/>
        <item x="323"/>
        <item x="324"/>
        <item x="325"/>
        <item x="326"/>
        <item x="322"/>
        <item x="327"/>
        <item x="328"/>
        <item x="329"/>
        <item x="330"/>
        <item x="331"/>
        <item m="1" x="2285"/>
        <item x="332"/>
        <item m="1" x="2247"/>
        <item x="333"/>
        <item x="334"/>
        <item x="335"/>
        <item x="336"/>
        <item x="337"/>
        <item x="338"/>
        <item x="344"/>
        <item m="1" x="225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44"/>
        <item x="375"/>
        <item x="376"/>
        <item x="373"/>
        <item x="377"/>
        <item x="378"/>
        <item x="379"/>
        <item x="380"/>
        <item m="1" x="2289"/>
        <item x="381"/>
        <item x="382"/>
        <item x="383"/>
        <item x="384"/>
        <item x="385"/>
        <item x="386"/>
        <item x="387"/>
        <item x="388"/>
        <item x="389"/>
        <item x="390"/>
        <item x="391"/>
        <item x="392"/>
        <item x="393"/>
        <item x="394"/>
        <item x="395"/>
        <item x="396"/>
        <item x="397"/>
        <item x="399"/>
        <item x="400"/>
        <item x="401"/>
        <item x="398"/>
        <item x="402"/>
        <item m="1" x="2290"/>
        <item x="403"/>
        <item x="404"/>
        <item x="405"/>
        <item x="406"/>
        <item x="407"/>
        <item x="408"/>
        <item x="409"/>
        <item m="1" x="2256"/>
        <item x="410"/>
        <item x="411"/>
        <item x="421"/>
        <item x="412"/>
        <item x="413"/>
        <item x="414"/>
        <item x="415"/>
        <item x="416"/>
        <item x="417"/>
        <item m="1" x="2310"/>
        <item x="418"/>
        <item x="419"/>
        <item x="420"/>
        <item x="423"/>
        <item x="443"/>
        <item x="424"/>
        <item x="422"/>
        <item x="425"/>
        <item x="426"/>
        <item x="427"/>
        <item x="428"/>
        <item x="429"/>
        <item x="430"/>
        <item x="431"/>
        <item x="432"/>
        <item m="1" x="2302"/>
        <item x="433"/>
        <item x="434"/>
        <item x="435"/>
        <item x="436"/>
        <item x="438"/>
        <item x="437"/>
        <item x="439"/>
        <item x="440"/>
        <item x="442"/>
        <item x="441"/>
        <item x="445"/>
        <item x="446"/>
        <item x="447"/>
        <item x="444"/>
        <item x="448"/>
        <item x="449"/>
        <item x="450"/>
        <item x="451"/>
        <item x="452"/>
        <item x="453"/>
        <item x="454"/>
        <item x="455"/>
        <item x="456"/>
        <item x="457"/>
        <item m="1" x="2264"/>
        <item x="458"/>
        <item x="459"/>
        <item m="1" x="2313"/>
        <item x="460"/>
        <item x="461"/>
        <item x="462"/>
        <item x="463"/>
        <item m="1" x="2322"/>
        <item x="464"/>
        <item x="465"/>
        <item x="466"/>
        <item x="467"/>
        <item x="468"/>
        <item x="469"/>
        <item x="470"/>
        <item m="1" x="2301"/>
        <item x="471"/>
        <item x="472"/>
        <item x="473"/>
        <item x="474"/>
        <item x="475"/>
        <item x="476"/>
        <item x="477"/>
        <item x="478"/>
        <item x="479"/>
        <item x="480"/>
        <item x="481"/>
        <item x="482"/>
        <item x="483"/>
        <item x="484"/>
        <item m="1" x="2277"/>
        <item x="490"/>
        <item x="485"/>
        <item x="486"/>
        <item x="487"/>
        <item x="488"/>
        <item x="489"/>
        <item x="491"/>
        <item x="492"/>
        <item m="1" x="2270"/>
        <item m="1" x="2314"/>
        <item x="503"/>
        <item m="1" x="2317"/>
        <item x="493"/>
        <item x="494"/>
        <item x="504"/>
        <item x="495"/>
        <item x="496"/>
        <item x="497"/>
        <item x="498"/>
        <item x="499"/>
        <item x="500"/>
        <item x="501"/>
        <item x="502"/>
        <item x="505"/>
        <item x="506"/>
        <item x="507"/>
        <item x="508"/>
        <item m="1" x="226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36"/>
        <item x="564"/>
        <item x="565"/>
        <item x="566"/>
        <item x="567"/>
        <item x="568"/>
        <item x="569"/>
        <item x="570"/>
        <item x="571"/>
        <item x="572"/>
        <item x="573"/>
        <item x="574"/>
        <item m="1" x="224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53"/>
        <item x="698"/>
        <item x="708"/>
        <item x="709"/>
        <item x="710"/>
        <item x="699"/>
        <item x="700"/>
        <item x="701"/>
        <item x="702"/>
        <item x="703"/>
        <item x="704"/>
        <item x="705"/>
        <item x="706"/>
        <item x="707"/>
        <item x="711"/>
        <item x="726"/>
        <item x="727"/>
        <item x="734"/>
        <item x="712"/>
        <item x="728"/>
        <item x="729"/>
        <item m="1" x="230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59"/>
        <item x="753"/>
        <item m="1" x="2261"/>
        <item x="740"/>
        <item x="754"/>
        <item x="741"/>
        <item x="742"/>
        <item x="743"/>
        <item x="744"/>
        <item x="745"/>
        <item x="746"/>
        <item x="747"/>
        <item x="755"/>
        <item x="748"/>
        <item x="757"/>
        <item x="758"/>
        <item x="769"/>
        <item x="759"/>
        <item m="1" x="2308"/>
        <item x="760"/>
        <item x="761"/>
        <item x="770"/>
        <item m="1" x="2315"/>
        <item x="762"/>
        <item x="771"/>
        <item x="763"/>
        <item x="764"/>
        <item x="765"/>
        <item x="766"/>
        <item x="772"/>
        <item x="773"/>
        <item x="767"/>
        <item x="768"/>
        <item x="774"/>
        <item x="775"/>
        <item x="790"/>
        <item x="776"/>
        <item x="791"/>
        <item x="777"/>
        <item x="778"/>
        <item x="792"/>
        <item x="779"/>
        <item x="780"/>
        <item x="781"/>
        <item x="782"/>
        <item x="793"/>
        <item x="783"/>
        <item x="794"/>
        <item x="795"/>
        <item x="223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2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96"/>
        <item x="944"/>
        <item m="1" x="226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0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1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37"/>
        <item x="1583"/>
        <item x="1577"/>
        <item x="1578"/>
        <item x="1576"/>
        <item x="1579"/>
        <item x="1580"/>
        <item x="1586"/>
        <item x="1587"/>
        <item x="1581"/>
        <item x="1582"/>
        <item x="1588"/>
        <item x="1589"/>
        <item x="1590"/>
        <item x="1602"/>
        <item x="1612"/>
        <item m="1" x="225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3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t="default"/>
      </items>
    </pivotField>
    <pivotField axis="axisRow" showAll="0">
      <items count="246">
        <item sd="0" x="105"/>
        <item sd="0" x="106"/>
        <item sd="0" x="104"/>
        <item sd="0" x="110"/>
        <item sd="0" x="108"/>
        <item sd="0" x="100"/>
        <item sd="0" x="103"/>
        <item sd="0" x="101"/>
        <item sd="0" x="99"/>
        <item sd="0" x="95"/>
        <item sd="0" x="97"/>
        <item sd="0" m="1" x="119"/>
        <item sd="0" x="94"/>
        <item sd="0" x="92"/>
        <item sd="0" x="91"/>
        <item sd="0" x="90"/>
        <item sd="0" x="52"/>
        <item sd="0" x="89"/>
        <item sd="0" x="87"/>
        <item sd="0" x="88"/>
        <item sd="0" x="85"/>
        <item sd="0" x="72"/>
        <item sd="0" x="79"/>
        <item sd="0" x="84"/>
        <item sd="0" x="83"/>
        <item sd="0" m="1" x="11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3"/>
        <item sd="0" x="49"/>
        <item sd="0" x="24"/>
        <item sd="0" x="33"/>
        <item sd="0" x="23"/>
        <item sd="0" x="22"/>
        <item sd="0" x="34"/>
        <item n="JPMC (Main Project)" sd="0" x="11"/>
        <item sd="0" x="18"/>
        <item sd="0" x="48"/>
        <item sd="0" x="46"/>
        <item sd="0" x="45"/>
        <item sd="0" x="37"/>
        <item sd="0" x="47"/>
        <item sd="0" m="1" x="157"/>
        <item sd="0" x="44"/>
        <item sd="0" m="1" x="171"/>
        <item sd="0" x="42"/>
        <item sd="0" x="40"/>
        <item sd="0" x="15"/>
        <item sd="0" x="27"/>
        <item sd="0" x="30"/>
        <item sd="0" x="25"/>
        <item sd="0" x="29"/>
        <item sd="0" x="8"/>
        <item sd="0" x="9"/>
        <item sd="0" m="1" x="166"/>
        <item sd="0" m="1" x="136"/>
        <item sd="0" m="1" x="187"/>
        <item sd="0" m="1" x="131"/>
        <item sd="0" m="1" x="143"/>
        <item sd="0" m="1" x="172"/>
        <item sd="0" x="13"/>
        <item sd="0" m="1" x="242"/>
        <item sd="0" m="1" x="222"/>
        <item sd="0" m="1" x="213"/>
        <item sd="0" m="1" x="151"/>
        <item sd="0" m="1" x="148"/>
        <item sd="0" m="1" x="238"/>
        <item sd="0" m="1" x="216"/>
        <item sd="0" m="1" x="225"/>
        <item sd="0" m="1" x="209"/>
        <item sd="0" m="1" x="199"/>
        <item sd="0" m="1" x="134"/>
        <item sd="0" m="1" x="162"/>
        <item sd="0" x="17"/>
        <item sd="0" m="1" x="168"/>
        <item sd="0" m="1" x="182"/>
        <item sd="0" m="1" x="135"/>
        <item sd="0" x="14"/>
        <item sd="0" m="1" x="232"/>
        <item sd="0" x="86"/>
        <item sd="0" m="1" x="177"/>
        <item sd="0" m="1" x="235"/>
        <item sd="0" m="1" x="170"/>
        <item sd="0" m="1" x="191"/>
        <item sd="0" m="1" x="189"/>
        <item sd="0" m="1" x="142"/>
        <item sd="0" m="1" x="180"/>
        <item sd="0" m="1" x="146"/>
        <item sd="0" m="1" x="186"/>
        <item sd="0" m="1" x="224"/>
        <item sd="0" m="1" x="181"/>
        <item sd="0" m="1" x="194"/>
        <item sd="0" x="10"/>
        <item sd="0" m="1" x="197"/>
        <item sd="0" x="1"/>
        <item sd="0" m="1" x="144"/>
        <item sd="0" m="1" x="198"/>
        <item sd="0" m="1" x="167"/>
        <item sd="0" m="1" x="226"/>
        <item sd="0" m="1" x="229"/>
        <item sd="0" m="1" x="201"/>
        <item sd="0" m="1" x="129"/>
        <item sd="0" m="1" x="150"/>
        <item sd="0" m="1" x="192"/>
        <item sd="0" m="1" x="185"/>
        <item sd="0" m="1" x="139"/>
        <item sd="0" m="1" x="133"/>
        <item sd="0" m="1" x="220"/>
        <item sd="0" x="3"/>
        <item sd="0" m="1" x="158"/>
        <item sd="0" x="7"/>
        <item sd="0" m="1" x="173"/>
        <item sd="0" x="2"/>
        <item sd="0" m="1" x="223"/>
        <item sd="0" m="1" x="179"/>
        <item sd="0" x="12"/>
        <item sd="0" m="1" x="161"/>
        <item sd="0" x="4"/>
        <item sd="0" m="1" x="241"/>
        <item sd="0" m="1" x="147"/>
        <item sd="0" m="1" x="155"/>
        <item sd="0" m="1" x="207"/>
        <item sd="0" m="1" x="215"/>
        <item sd="0" m="1" x="219"/>
        <item sd="0" m="1" x="138"/>
        <item sd="0" m="1" x="233"/>
        <item sd="0" m="1" x="149"/>
        <item sd="0" m="1" x="154"/>
        <item sd="0" x="6"/>
        <item sd="0" m="1" x="210"/>
        <item sd="0" m="1" x="214"/>
        <item sd="0" m="1" x="230"/>
        <item sd="0" m="1" x="236"/>
        <item sd="0" m="1" x="231"/>
        <item sd="0" x="16"/>
        <item sd="0" m="1" x="128"/>
        <item sd="0" m="1" x="203"/>
        <item sd="0" m="1" x="196"/>
        <item sd="0" m="1" x="212"/>
        <item sd="0" m="1" x="174"/>
        <item m="1" x="188"/>
        <item sd="0" m="1" x="152"/>
        <item sd="0" m="1" x="217"/>
        <item sd="0" m="1" x="175"/>
        <item sd="0" m="1" x="202"/>
        <item sd="0" m="1" x="228"/>
        <item sd="0" x="28"/>
        <item sd="0" m="1" x="190"/>
        <item sd="0" m="1" x="218"/>
        <item sd="0" m="1" x="244"/>
        <item sd="0" m="1" x="165"/>
        <item m="1" x="205"/>
        <item sd="0" m="1" x="204"/>
        <item sd="0" m="1" x="239"/>
        <item sd="0" m="1" x="160"/>
        <item m="1" x="227"/>
        <item sd="0" m="1" x="137"/>
        <item sd="0" m="1" x="183"/>
        <item sd="0" x="41"/>
        <item sd="0" m="1" x="193"/>
        <item sd="0" x="20"/>
        <item sd="0" x="36"/>
        <item sd="0" x="32"/>
        <item sd="0" x="31"/>
        <item sd="0" m="1" x="221"/>
        <item m="1" x="153"/>
        <item sd="0" x="51"/>
        <item sd="0" m="1" x="211"/>
        <item sd="0" m="1" x="176"/>
        <item sd="0" m="1" x="169"/>
        <item sd="0" m="1" x="141"/>
        <item sd="0" x="0"/>
        <item sd="0" x="26"/>
        <item sd="0" x="19"/>
        <item sd="0" m="1" x="163"/>
        <item sd="0" x="21"/>
        <item sd="0" m="1" x="234"/>
        <item sd="0" x="63"/>
        <item sd="0" x="64"/>
        <item sd="0" x="111"/>
        <item m="1" x="178"/>
        <item sd="0" x="70"/>
        <item m="1" x="208"/>
        <item m="1" x="140"/>
        <item m="1" x="145"/>
        <item sd="0" m="1" x="130"/>
        <item sd="0" m="1" x="200"/>
        <item sd="0" m="1" x="132"/>
        <item sd="0" m="1" x="127"/>
        <item m="1" x="195"/>
        <item sd="0" m="1" x="237"/>
        <item sd="0" x="82"/>
        <item sd="0" m="1" x="240"/>
        <item sd="0" m="1" x="184"/>
        <item sd="0" m="1" x="156"/>
        <item sd="0" x="98"/>
        <item sd="0" m="1" x="159"/>
        <item sd="0" m="1" x="206"/>
        <item sd="0" m="1" x="164"/>
        <item sd="0" m="1" x="122"/>
        <item sd="0" x="93"/>
        <item sd="0" m="1" x="125"/>
        <item sd="0" m="1" x="124"/>
        <item sd="0" m="1" x="123"/>
        <item m="1" x="126"/>
        <item sd="0" m="1" x="116"/>
        <item sd="0" x="96"/>
        <item m="1" x="120"/>
        <item m="1" x="121"/>
        <item sd="0" m="1" x="117"/>
        <item sd="0" x="102"/>
        <item x="112"/>
        <item x="109"/>
        <item x="107"/>
        <item x="113"/>
        <item x="114"/>
        <item x="115"/>
        <item t="default"/>
      </items>
    </pivotField>
    <pivotField axis="axisRow" showAll="0">
      <items count="1091">
        <item sd="0" x="60"/>
        <item sd="0" x="149"/>
        <item sd="0" m="1" x="933"/>
        <item sd="0" m="1" x="1031"/>
        <item sd="0" m="1" x="895"/>
        <item sd="0" x="18"/>
        <item sd="0" x="288"/>
        <item sd="0" m="1" x="1072"/>
        <item sd="0" x="146"/>
        <item sd="0" x="179"/>
        <item sd="0" m="1" x="1069"/>
        <item sd="0" x="623"/>
        <item sd="0" x="100"/>
        <item sd="0" m="1" x="880"/>
        <item sd="0" m="1" x="1035"/>
        <item sd="0" x="137"/>
        <item sd="0" m="1" x="1017"/>
        <item sd="0" x="231"/>
        <item sd="0" m="1" x="851"/>
        <item sd="0" m="1" x="1022"/>
        <item sd="0" x="363"/>
        <item sd="0" x="375"/>
        <item sd="0" m="1" x="909"/>
        <item sd="0" x="208"/>
        <item sd="0" x="159"/>
        <item sd="0" x="258"/>
        <item sd="0" x="282"/>
        <item sd="0" x="144"/>
        <item sd="0" x="191"/>
        <item sd="0" x="217"/>
        <item sd="0" x="322"/>
        <item sd="0" x="256"/>
        <item sd="0" x="189"/>
        <item sd="0" m="1" x="972"/>
        <item sd="0" x="325"/>
        <item sd="0" m="1" x="1073"/>
        <item sd="0" m="1" x="970"/>
        <item sd="0" x="630"/>
        <item sd="0" x="223"/>
        <item sd="0" m="1" x="863"/>
        <item sd="0" x="239"/>
        <item sd="0" x="135"/>
        <item sd="0" x="140"/>
        <item sd="0" m="1" x="1046"/>
        <item sd="0" m="1" x="976"/>
        <item sd="0" x="219"/>
        <item sd="0" x="562"/>
        <item sd="0" x="93"/>
        <item sd="0" m="1" x="1043"/>
        <item sd="0" x="222"/>
        <item sd="0" m="1" x="876"/>
        <item sd="0" x="337"/>
        <item sd="0" x="207"/>
        <item sd="0" x="184"/>
        <item sd="0" x="152"/>
        <item sd="0" m="1" x="1056"/>
        <item sd="0" x="40"/>
        <item sd="0" x="281"/>
        <item sd="0" x="170"/>
        <item sd="0" x="317"/>
        <item sd="0" x="358"/>
        <item sd="0" x="214"/>
        <item sd="0" x="370"/>
        <item sd="0" x="279"/>
        <item sd="0" x="156"/>
        <item sd="0" x="700"/>
        <item sd="0" x="253"/>
        <item sd="0" m="1" x="1032"/>
        <item sd="0" m="1" x="842"/>
        <item sd="0" x="365"/>
        <item sd="0" m="1" x="894"/>
        <item sd="0" m="1" x="859"/>
        <item sd="0" x="259"/>
        <item sd="0" x="252"/>
        <item sd="0" m="1" x="975"/>
        <item sd="0" x="12"/>
        <item sd="0" x="352"/>
        <item sd="0" x="218"/>
        <item sd="0" x="224"/>
        <item sd="0" x="63"/>
        <item sd="0" x="8"/>
        <item sd="0" x="102"/>
        <item sd="0" m="1" x="881"/>
        <item sd="0" m="1" x="1075"/>
        <item sd="0" x="319"/>
        <item sd="0" m="1" x="886"/>
        <item sd="0" m="1" x="1086"/>
        <item sd="0" x="386"/>
        <item sd="0" x="31"/>
        <item sd="0" x="55"/>
        <item sd="0" x="227"/>
        <item sd="0" x="356"/>
        <item sd="0" x="161"/>
        <item sd="0" x="153"/>
        <item sd="0" m="1" x="960"/>
        <item sd="0" x="133"/>
        <item sd="0" m="1" x="867"/>
        <item sd="0" m="1" x="860"/>
        <item sd="0" m="1" x="1061"/>
        <item sd="0" x="46"/>
        <item sd="0" x="374"/>
        <item sd="0" m="1" x="869"/>
        <item sd="0" x="270"/>
        <item sd="0" m="1" x="950"/>
        <item sd="0" m="1" x="915"/>
        <item sd="0" m="1" x="951"/>
        <item sd="0" m="1" x="931"/>
        <item sd="0" m="1" x="1042"/>
        <item sd="0" m="1" x="985"/>
        <item sd="0" m="1" x="947"/>
        <item sd="0" x="366"/>
        <item sd="0" x="318"/>
        <item sd="0" m="1" x="908"/>
        <item sd="0" x="273"/>
        <item sd="0" m="1" x="1007"/>
        <item sd="0" x="201"/>
        <item sd="0" m="1" x="935"/>
        <item sd="0" x="160"/>
        <item sd="0" m="1" x="1039"/>
        <item sd="0" m="1" x="999"/>
        <item sd="0" m="1" x="893"/>
        <item sd="0" x="277"/>
        <item sd="0" m="1" x="993"/>
        <item sd="0" x="225"/>
        <item sd="0" m="1" x="865"/>
        <item sd="0" m="1" x="868"/>
        <item sd="0" m="1" x="879"/>
        <item sd="0" x="292"/>
        <item sd="0" x="15"/>
        <item sd="0" m="1" x="906"/>
        <item sd="0" m="1" x="921"/>
        <item sd="0" x="0"/>
        <item sd="0" x="232"/>
        <item sd="0" x="213"/>
        <item sd="0" m="1" x="1041"/>
        <item sd="0" x="316"/>
        <item sd="0" m="1" x="850"/>
        <item sd="0" x="291"/>
        <item sd="0" x="333"/>
        <item sd="0" x="339"/>
        <item sd="0" x="275"/>
        <item sd="0" m="1" x="882"/>
        <item sd="0" x="174"/>
        <item sd="0" x="171"/>
        <item sd="0" x="233"/>
        <item sd="0" x="78"/>
        <item sd="0" m="1" x="941"/>
        <item sd="0" x="236"/>
        <item sd="0" x="58"/>
        <item sd="0" x="240"/>
        <item sd="0" m="1" x="875"/>
        <item sd="0" x="182"/>
        <item sd="0" x="307"/>
        <item sd="0" x="782"/>
        <item sd="0" x="290"/>
        <item sd="0" m="1" x="967"/>
        <item sd="0" m="1" x="1028"/>
        <item sd="0" x="132"/>
        <item sd="0" x="56"/>
        <item sd="0" x="126"/>
        <item sd="0" x="22"/>
        <item sd="0" x="187"/>
        <item sd="0" m="1" x="856"/>
        <item sd="0" m="1" x="1059"/>
        <item sd="0" m="1" x="862"/>
        <item sd="0" x="11"/>
        <item sd="0" x="353"/>
        <item sd="0" m="1" x="946"/>
        <item sd="0" x="124"/>
        <item sd="0" m="1" x="1089"/>
        <item sd="0" x="77"/>
        <item sd="0" m="1" x="971"/>
        <item sd="0" x="92"/>
        <item sd="0" x="35"/>
        <item sd="0" x="196"/>
        <item sd="0" m="1" x="1068"/>
        <item sd="0" x="1"/>
        <item sd="0" x="180"/>
        <item sd="0" x="285"/>
        <item sd="0" m="1" x="988"/>
        <item sd="0" x="42"/>
        <item sd="0" m="1" x="1009"/>
        <item sd="0" m="1" x="979"/>
        <item sd="0" m="1" x="996"/>
        <item sd="0" m="1" x="929"/>
        <item sd="0" x="84"/>
        <item sd="0" x="106"/>
        <item sd="0" m="1" x="841"/>
        <item sd="0" x="336"/>
        <item sd="0" m="1" x="1002"/>
        <item sd="0" m="1" x="843"/>
        <item sd="0" m="1" x="838"/>
        <item sd="0" m="1" x="989"/>
        <item sd="0" m="1" x="871"/>
        <item sd="0" m="1" x="1019"/>
        <item sd="0" m="1" x="872"/>
        <item sd="0" x="16"/>
        <item sd="0" m="1" x="998"/>
        <item sd="0" m="1" x="911"/>
        <item sd="0" x="280"/>
        <item sd="0" x="104"/>
        <item sd="0" x="332"/>
        <item sd="0" m="1" x="934"/>
        <item sd="0" x="348"/>
        <item sd="0" x="23"/>
        <item sd="0" x="362"/>
        <item sd="0" x="237"/>
        <item sd="0" x="91"/>
        <item sd="0" x="13"/>
        <item sd="0" x="175"/>
        <item sd="0" x="343"/>
        <item sd="0" m="1" x="1079"/>
        <item sd="0" m="1" x="1054"/>
        <item sd="0" x="87"/>
        <item sd="0" x="690"/>
        <item sd="0" x="33"/>
        <item sd="0" x="19"/>
        <item sd="0" m="1" x="845"/>
        <item sd="0" x="20"/>
        <item sd="0" m="1" x="857"/>
        <item sd="0" x="96"/>
        <item sd="0" m="1" x="1071"/>
        <item sd="0" m="1" x="1048"/>
        <item sd="0" m="1" x="922"/>
        <item sd="0" x="120"/>
        <item sd="0" x="131"/>
        <item sd="0" x="119"/>
        <item sd="0" m="1" x="1000"/>
        <item sd="0" m="1" x="991"/>
        <item sd="0" m="1" x="855"/>
        <item sd="0" m="1" x="977"/>
        <item sd="0" x="228"/>
        <item sd="0" x="39"/>
        <item sd="0" x="108"/>
        <item sd="0" x="24"/>
        <item sd="0" x="139"/>
        <item sd="0" m="1" x="1058"/>
        <item sd="0" x="17"/>
        <item sd="0" x="248"/>
        <item sd="0" x="48"/>
        <item sd="0" m="1" x="973"/>
        <item sd="0" m="1" x="1033"/>
        <item sd="0" x="134"/>
        <item sd="0" x="596"/>
        <item sd="0" m="1" x="943"/>
        <item sd="0" x="69"/>
        <item sd="0" x="34"/>
        <item sd="0" x="206"/>
        <item sd="0" m="1" x="1074"/>
        <item sd="0" m="1" x="949"/>
        <item sd="0" m="1" x="968"/>
        <item sd="0" m="1" x="910"/>
        <item sd="0" x="268"/>
        <item sd="0" x="376"/>
        <item sd="0" x="331"/>
        <item sd="0" m="1" x="902"/>
        <item sd="0" x="360"/>
        <item sd="0" m="1" x="1049"/>
        <item sd="0" x="89"/>
        <item sd="0" x="355"/>
        <item sd="0" m="1" x="948"/>
        <item sd="0" x="168"/>
        <item sd="0" m="1" x="846"/>
        <item sd="0" m="1" x="839"/>
        <item sd="0" x="272"/>
        <item sd="0" x="51"/>
        <item sd="0" x="190"/>
        <item sd="0" x="50"/>
        <item sd="0" x="79"/>
        <item sd="0" x="32"/>
        <item sd="0" m="1" x="1036"/>
        <item sd="0" x="188"/>
        <item sd="0" x="110"/>
        <item sd="0" m="1" x="1055"/>
        <item sd="0" m="1" x="1052"/>
        <item sd="0" m="1" x="958"/>
        <item sd="0" m="1" x="904"/>
        <item sd="0" m="1" x="953"/>
        <item sd="0" m="1" x="925"/>
        <item sd="0" x="226"/>
        <item sd="0" x="57"/>
        <item sd="0" m="1" x="956"/>
        <item sd="0" x="340"/>
        <item sd="0" x="265"/>
        <item sd="0" x="294"/>
        <item sd="0" m="1" x="983"/>
        <item sd="0" x="62"/>
        <item sd="0" x="295"/>
        <item sd="0" x="3"/>
        <item sd="0" x="151"/>
        <item sd="0" x="210"/>
        <item sd="0" x="54"/>
        <item sd="0" m="1" x="1014"/>
        <item sd="0" m="1" x="997"/>
        <item sd="0" x="323"/>
        <item sd="0" m="1" x="891"/>
        <item sd="0" x="75"/>
        <item sd="0" m="1" x="920"/>
        <item sd="0" x="186"/>
        <item sd="0" x="361"/>
        <item sd="0" x="368"/>
        <item sd="0" x="327"/>
        <item sd="0" x="195"/>
        <item sd="0" m="1" x="987"/>
        <item sd="0" m="1" x="1027"/>
        <item sd="0" x="123"/>
        <item sd="0" m="1" x="917"/>
        <item sd="0" x="194"/>
        <item sd="0" x="121"/>
        <item sd="0" x="53"/>
        <item sd="0" m="1" x="1044"/>
        <item sd="0" x="278"/>
        <item sd="0" x="212"/>
        <item sd="0" m="1" x="1029"/>
        <item sd="0" m="1" x="1020"/>
        <item sd="0" m="1" x="1087"/>
        <item sd="0" m="1" x="873"/>
        <item sd="0" m="1" x="1081"/>
        <item sd="0" x="117"/>
        <item sd="0" x="111"/>
        <item sd="0" x="81"/>
        <item sd="0" x="7"/>
        <item sd="0" x="235"/>
        <item sd="0" x="287"/>
        <item sd="0" m="1" x="1018"/>
        <item sd="0" m="1" x="1065"/>
        <item sd="0" x="2"/>
        <item sd="0" m="1" x="1080"/>
        <item sd="0" m="1" x="939"/>
        <item sd="0" x="163"/>
        <item sd="0" m="1" x="1012"/>
        <item sd="0" m="1" x="885"/>
        <item sd="0" m="1" x="1088"/>
        <item sd="0" m="1" x="852"/>
        <item sd="0" m="1" x="849"/>
        <item sd="0" x="130"/>
        <item sd="0" x="88"/>
        <item sd="0" m="1" x="1083"/>
        <item sd="0" x="204"/>
        <item sd="0" x="72"/>
        <item sd="0" x="73"/>
        <item sd="0" x="28"/>
        <item sd="0" x="47"/>
        <item sd="0" x="181"/>
        <item sd="0" x="26"/>
        <item sd="0" x="86"/>
        <item sd="0" x="230"/>
        <item sd="0" m="1" x="955"/>
        <item sd="0" m="1" x="938"/>
        <item sd="0" m="1" x="974"/>
        <item sd="0" x="94"/>
        <item sd="0" x="107"/>
        <item sd="0" x="309"/>
        <item sd="0" x="38"/>
        <item sd="0" x="145"/>
        <item sd="0" x="101"/>
        <item sd="0" x="369"/>
        <item sd="0" x="10"/>
        <item sd="0" x="74"/>
        <item sd="0" x="264"/>
        <item sd="0" m="1" x="924"/>
        <item sd="0" x="178"/>
        <item sd="0" x="266"/>
        <item sd="0" x="364"/>
        <item sd="0" x="98"/>
        <item sd="0" x="165"/>
        <item sd="0" x="66"/>
        <item sd="0" x="5"/>
        <item sd="0" m="1" x="898"/>
        <item sd="0" x="359"/>
        <item sd="0" m="1" x="1078"/>
        <item sd="0" x="269"/>
        <item sd="0" x="215"/>
        <item sd="0" x="349"/>
        <item sd="0" x="283"/>
        <item sd="0" x="185"/>
        <item sd="0" x="220"/>
        <item sd="0" m="1" x="1066"/>
        <item sd="0" m="1" x="844"/>
        <item sd="0" x="4"/>
        <item sd="0" x="377"/>
        <item sd="0" x="262"/>
        <item sd="0" x="326"/>
        <item sd="0" x="173"/>
        <item sd="0" x="200"/>
        <item sd="0" m="1" x="883"/>
        <item sd="0" x="345"/>
        <item sd="0" x="30"/>
        <item sd="0" m="1" x="1015"/>
        <item sd="0" x="242"/>
        <item sd="0" m="1" x="945"/>
        <item sd="0" m="1" x="853"/>
        <item sd="0" x="243"/>
        <item sd="0" m="1" x="1060"/>
        <item sd="0" m="1" x="1063"/>
        <item sd="0" x="303"/>
        <item sd="0" x="37"/>
        <item sd="0" x="357"/>
        <item sd="0" m="1" x="957"/>
        <item sd="0" m="1" x="1008"/>
        <item sd="0" x="115"/>
        <item sd="0" m="1" x="1057"/>
        <item sd="0" m="1" x="864"/>
        <item sd="0" m="1" x="927"/>
        <item sd="0" x="128"/>
        <item sd="0" m="1" x="1064"/>
        <item sd="0" m="1" x="1040"/>
        <item sd="0" x="255"/>
        <item sd="0" x="199"/>
        <item sd="0" x="329"/>
        <item sd="0" x="297"/>
        <item sd="0" x="310"/>
        <item sd="0" x="83"/>
        <item sd="0" m="1" x="964"/>
        <item sd="0" m="1" x="847"/>
        <item sd="0" x="80"/>
        <item sd="0" m="1" x="916"/>
        <item sd="0" m="1" x="1053"/>
        <item sd="0" x="97"/>
        <item sd="0" x="289"/>
        <item sd="0" m="1" x="1003"/>
        <item sd="0" x="116"/>
        <item sd="0" x="209"/>
        <item sd="0" x="198"/>
        <item sd="0" x="150"/>
        <item sd="0" x="136"/>
        <item sd="0" m="1" x="944"/>
        <item sd="0" x="109"/>
        <item sd="0" x="524"/>
        <item sd="0" m="1" x="923"/>
        <item sd="0" m="1" x="1024"/>
        <item sd="0" x="284"/>
        <item sd="0" x="296"/>
        <item sd="0" x="211"/>
        <item sd="0" x="45"/>
        <item sd="0" m="1" x="1004"/>
        <item sd="0" m="1" x="995"/>
        <item sd="0" x="155"/>
        <item sd="0" m="1" x="1025"/>
        <item sd="0" x="61"/>
        <item sd="0" x="129"/>
        <item sd="0" x="105"/>
        <item sd="0" m="1" x="870"/>
        <item sd="0" x="157"/>
        <item sd="0" x="14"/>
        <item sd="0" x="43"/>
        <item sd="0" x="250"/>
        <item sd="0" x="238"/>
        <item sd="0" x="103"/>
        <item sd="0" x="70"/>
        <item sd="0" x="299"/>
        <item sd="0" x="127"/>
        <item sd="0" m="1" x="840"/>
        <item sd="0" x="193"/>
        <item sd="0" x="147"/>
        <item sd="0" m="1" x="959"/>
        <item sd="0" x="99"/>
        <item sd="0" x="344"/>
        <item sd="0" x="221"/>
        <item sd="0" m="1" x="1077"/>
        <item sd="0" m="1" x="1082"/>
        <item sd="0" x="271"/>
        <item sd="0" x="166"/>
        <item sd="0" x="286"/>
        <item sd="0" x="304"/>
        <item sd="0" m="1" x="952"/>
        <item sd="0" x="138"/>
        <item sd="0" x="41"/>
        <item sd="0" x="229"/>
        <item sd="0" m="1" x="1011"/>
        <item sd="0" x="71"/>
        <item sd="0" x="64"/>
        <item sd="0" m="1" x="936"/>
        <item sd="0" m="1" x="930"/>
        <item sd="0" x="540"/>
        <item sd="0" x="44"/>
        <item sd="0" x="114"/>
        <item sd="0" x="52"/>
        <item sd="0" x="142"/>
        <item sd="0" x="82"/>
        <item sd="0" x="245"/>
        <item sd="0" x="314"/>
        <item sd="0" m="1" x="1050"/>
        <item sd="0" m="1" x="1021"/>
        <item sd="0" x="308"/>
        <item sd="0" m="1" x="981"/>
        <item sd="0" m="1" x="1047"/>
        <item sd="0" x="122"/>
        <item sd="0" x="118"/>
        <item sd="0" m="1" x="1001"/>
        <item sd="0" x="169"/>
        <item sd="0" x="197"/>
        <item sd="0" x="125"/>
        <item sd="0" x="203"/>
        <item sd="0" x="267"/>
        <item sd="0" x="301"/>
        <item sd="0" x="85"/>
        <item sd="0" x="25"/>
        <item sd="0" x="244"/>
        <item sd="0" x="112"/>
        <item sd="0" x="192"/>
        <item sd="0" x="302"/>
        <item sd="0" x="260"/>
        <item sd="0" x="261"/>
        <item sd="0" m="1" x="986"/>
        <item sd="0" x="328"/>
        <item sd="0" x="350"/>
        <item sd="0" x="254"/>
        <item sd="0" x="320"/>
        <item sd="0" x="241"/>
        <item sd="0" x="158"/>
        <item sd="0" m="1" x="978"/>
        <item sd="0" m="1" x="942"/>
        <item sd="0" m="1" x="1034"/>
        <item sd="0" m="1" x="848"/>
        <item sd="0" m="1" x="900"/>
        <item sd="0" x="143"/>
        <item sd="0" m="1" x="1038"/>
        <item sd="0" x="276"/>
        <item sd="0" x="298"/>
        <item sd="0" x="424"/>
        <item sd="0" x="346"/>
        <item sd="0" x="306"/>
        <item sd="0" m="1" x="1062"/>
        <item sd="0" x="321"/>
        <item sd="0" x="313"/>
        <item sd="0" x="49"/>
        <item sd="0" x="315"/>
        <item sd="0" x="59"/>
        <item sd="0" x="183"/>
        <item sd="0" x="330"/>
        <item sd="0" x="274"/>
        <item sd="0" x="311"/>
        <item sd="0" x="249"/>
        <item sd="0" m="1" x="878"/>
        <item sd="0" m="1" x="982"/>
        <item sd="0" m="1" x="1084"/>
        <item sd="0" m="1" x="937"/>
        <item sd="0" m="1" x="919"/>
        <item sd="0" m="1" x="918"/>
        <item sd="0" x="90"/>
        <item sd="0" x="202"/>
        <item sd="0" x="67"/>
        <item sd="0" m="1" x="1013"/>
        <item sd="0" x="65"/>
        <item sd="0" x="247"/>
        <item sd="0" m="1" x="889"/>
        <item sd="0" x="216"/>
        <item sd="0" m="1" x="901"/>
        <item sd="0" x="141"/>
        <item sd="0" x="177"/>
        <item sd="0" x="305"/>
        <item sd="0" m="1" x="897"/>
        <item sd="0" x="347"/>
        <item sd="0" m="1" x="1076"/>
        <item sd="0" m="1" x="962"/>
        <item sd="0" x="293"/>
        <item sd="0" x="148"/>
        <item sd="0" x="354"/>
        <item sd="0" m="1" x="1016"/>
        <item sd="0" x="27"/>
        <item sd="0" m="1" x="1026"/>
        <item sd="0" x="68"/>
        <item sd="0" x="6"/>
        <item sd="0" x="263"/>
        <item sd="0" x="154"/>
        <item sd="0" x="164"/>
        <item sd="0" x="172"/>
        <item sd="0" x="205"/>
        <item sd="0" x="351"/>
        <item sd="0" m="1" x="903"/>
        <item sd="0" x="29"/>
        <item sd="0" m="1" x="1070"/>
        <item sd="0" x="9"/>
        <item sd="0" x="335"/>
        <item sd="0" m="1" x="966"/>
        <item sd="0" m="1" x="992"/>
        <item sd="0" m="1" x="932"/>
        <item sd="0" x="234"/>
        <item sd="0" x="162"/>
        <item sd="0" m="1" x="905"/>
        <item sd="0" m="1" x="1037"/>
        <item sd="0" m="1" x="1067"/>
        <item sd="0" m="1" x="1051"/>
        <item sd="0" x="300"/>
        <item sd="0" x="167"/>
        <item sd="0" x="76"/>
        <item sd="0" m="1" x="1030"/>
        <item sd="0" x="342"/>
        <item sd="0" x="341"/>
        <item sd="0" m="1" x="866"/>
        <item sd="0" m="1" x="928"/>
        <item sd="0" m="1" x="1005"/>
        <item sd="0" m="1" x="984"/>
        <item sd="0" x="113"/>
        <item sd="0" x="251"/>
        <item sd="0" x="176"/>
        <item sd="0" x="372"/>
        <item sd="0" x="246"/>
        <item sd="0" m="1" x="854"/>
        <item sd="0" x="257"/>
        <item sd="0" x="95"/>
        <item sd="0" x="338"/>
        <item sd="0" x="36"/>
        <item sd="0" m="1" x="907"/>
        <item sd="0" x="21"/>
        <item sd="0" x="378"/>
        <item sd="0" x="381"/>
        <item sd="0" x="382"/>
        <item sd="0" x="379"/>
        <item sd="0" x="383"/>
        <item sd="0" x="380"/>
        <item sd="0" x="384"/>
        <item sd="0" x="385"/>
        <item sd="0" x="387"/>
        <item sd="0" m="1" x="887"/>
        <item sd="0" m="1" x="926"/>
        <item sd="0" x="388"/>
        <item sd="0" m="1" x="858"/>
        <item sd="0" x="389"/>
        <item sd="0" x="390"/>
        <item sd="0" x="391"/>
        <item sd="0" x="392"/>
        <item sd="0" x="393"/>
        <item sd="0" x="394"/>
        <item sd="0" x="396"/>
        <item sd="0" x="397"/>
        <item sd="0" x="398"/>
        <item sd="0" x="395"/>
        <item sd="0" x="373"/>
        <item sd="0" x="399"/>
        <item sd="0" m="1" x="874"/>
        <item sd="0" x="401"/>
        <item sd="0" x="400"/>
        <item sd="0" m="1" x="892"/>
        <item sd="0" x="402"/>
        <item sd="0" x="403"/>
        <item sd="0" x="404"/>
        <item sd="0" x="405"/>
        <item sd="0" x="406"/>
        <item sd="0" x="411"/>
        <item sd="0" m="1" x="95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1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94"/>
        <item sd="0" x="465"/>
        <item sd="0" x="469"/>
        <item sd="0" x="466"/>
        <item sd="0" x="467"/>
        <item sd="0" m="1" x="884"/>
        <item sd="0" x="470"/>
        <item sd="0" m="1" x="861"/>
        <item sd="0" x="472"/>
        <item sd="0" x="475"/>
        <item sd="0" x="476"/>
        <item sd="0" x="371"/>
        <item sd="0" m="1" x="965"/>
        <item sd="0" x="477"/>
        <item sd="0" x="478"/>
        <item sd="0" x="479"/>
        <item sd="0" x="473"/>
        <item sd="0" x="474"/>
        <item sd="0" x="480"/>
        <item sd="0" x="481"/>
        <item sd="0" x="482"/>
        <item sd="0" x="483"/>
        <item sd="0" x="484"/>
        <item sd="0" x="485"/>
        <item sd="0" x="486"/>
        <item sd="0" m="1" x="1023"/>
        <item sd="0" x="488"/>
        <item sd="0" x="489"/>
        <item sd="0" x="487"/>
        <item sd="0" x="492"/>
        <item sd="0" x="491"/>
        <item sd="0" x="312"/>
        <item sd="0" m="1" x="1006"/>
        <item sd="0" x="490"/>
        <item sd="0" x="493"/>
        <item sd="0" x="471"/>
        <item sd="0" x="494"/>
        <item sd="0" x="495"/>
        <item sd="0" m="1" x="990"/>
        <item sd="0" x="497"/>
        <item sd="0" x="499"/>
        <item sd="0" x="500"/>
        <item sd="0" x="503"/>
        <item sd="0" m="1" x="963"/>
        <item sd="0" m="1" x="89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90"/>
        <item sd="0" x="547"/>
        <item sd="0" x="548"/>
        <item sd="0" x="549"/>
        <item sd="0" x="543"/>
        <item sd="0" x="544"/>
        <item sd="0" x="546"/>
        <item sd="0" x="550"/>
        <item sd="0" x="551"/>
        <item sd="0" x="545"/>
        <item sd="0" x="556"/>
        <item sd="0" x="557"/>
        <item sd="0" x="558"/>
        <item sd="0" x="559"/>
        <item sd="0" x="552"/>
        <item sd="0" x="553"/>
        <item sd="0" x="554"/>
        <item sd="0" m="1" x="940"/>
        <item sd="0" x="431"/>
        <item sd="0" x="555"/>
        <item sd="0" x="560"/>
        <item sd="0" x="561"/>
        <item sd="0" x="563"/>
        <item sd="0" x="564"/>
        <item sd="0" x="565"/>
        <item sd="0" m="1" x="1045"/>
        <item sd="0" x="566"/>
        <item sd="0" x="567"/>
        <item sd="0" x="571"/>
        <item sd="0" x="572"/>
        <item sd="0" x="573"/>
        <item sd="0" x="574"/>
        <item sd="0" x="568"/>
        <item sd="0" x="569"/>
        <item sd="0" x="575"/>
        <item sd="0" x="570"/>
        <item sd="0" m="1" x="96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1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8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35"/>
        <item x="683"/>
        <item x="687"/>
        <item x="689"/>
        <item x="685"/>
        <item x="686"/>
        <item x="691"/>
        <item x="684"/>
        <item x="692"/>
        <item x="693"/>
        <item x="694"/>
        <item x="695"/>
        <item x="696"/>
        <item m="1" x="888"/>
        <item x="698"/>
        <item x="699"/>
        <item x="697"/>
        <item x="701"/>
        <item x="702"/>
        <item m="1" x="1010"/>
        <item x="705"/>
        <item m="1" x="836"/>
        <item x="703"/>
        <item x="704"/>
        <item x="706"/>
        <item x="707"/>
        <item x="720"/>
        <item x="708"/>
        <item x="709"/>
        <item x="710"/>
        <item x="711"/>
        <item x="712"/>
        <item x="713"/>
        <item x="714"/>
        <item x="715"/>
        <item x="716"/>
        <item x="717"/>
        <item x="718"/>
        <item x="719"/>
        <item x="721"/>
        <item x="722"/>
        <item x="723"/>
        <item x="724"/>
        <item x="725"/>
        <item m="1" x="913"/>
        <item x="726"/>
        <item x="727"/>
        <item x="730"/>
        <item m="1" x="1085"/>
        <item m="1" x="877"/>
        <item x="731"/>
        <item x="728"/>
        <item x="334"/>
        <item x="729"/>
        <item x="732"/>
        <item x="733"/>
        <item x="734"/>
        <item x="735"/>
        <item x="736"/>
        <item x="737"/>
        <item x="738"/>
        <item x="794"/>
        <item x="739"/>
        <item x="740"/>
        <item x="741"/>
        <item x="742"/>
        <item x="787"/>
        <item x="743"/>
        <item x="744"/>
        <item x="745"/>
        <item x="746"/>
        <item x="747"/>
        <item x="748"/>
        <item m="1" x="896"/>
        <item x="749"/>
        <item x="756"/>
        <item x="750"/>
        <item x="751"/>
        <item m="1" x="969"/>
        <item x="752"/>
        <item x="753"/>
        <item x="754"/>
        <item x="755"/>
        <item x="757"/>
        <item x="594"/>
        <item x="758"/>
        <item x="759"/>
        <item x="760"/>
        <item x="761"/>
        <item x="762"/>
        <item x="763"/>
        <item x="764"/>
        <item x="765"/>
        <item x="766"/>
        <item x="767"/>
        <item x="768"/>
        <item m="1" x="83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9"/>
        <item x="813"/>
        <item x="814"/>
        <item x="815"/>
        <item x="816"/>
        <item x="817"/>
        <item m="1" x="834"/>
        <item x="818"/>
        <item x="820"/>
        <item x="821"/>
        <item x="822"/>
        <item x="823"/>
        <item x="824"/>
        <item x="825"/>
        <item x="826"/>
        <item x="827"/>
        <item x="828"/>
        <item x="829"/>
        <item x="830"/>
        <item x="831"/>
        <item x="832"/>
        <item x="833"/>
        <item t="default" sd="0"/>
      </items>
    </pivotField>
    <pivotField axis="axisPage" showAll="0">
      <items count="1005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4"/>
        <item x="9331"/>
        <item x="9332"/>
        <item x="9357"/>
        <item x="9375"/>
        <item x="9376"/>
        <item x="9377"/>
        <item x="9378"/>
        <item x="9379"/>
        <item x="9380"/>
        <item x="9381"/>
        <item x="9382"/>
        <item x="9383"/>
        <item x="9384"/>
        <item x="9385"/>
        <item x="9386"/>
        <item x="9387"/>
        <item x="9542"/>
        <item x="9543"/>
        <item x="9544"/>
        <item x="9545"/>
        <item x="9546"/>
        <item x="9547"/>
        <item x="9548"/>
        <item x="9372"/>
        <item x="9374"/>
        <item x="9555"/>
        <item x="9556"/>
        <item x="9557"/>
        <item x="9558"/>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9"/>
        <item x="9559"/>
        <item x="9560"/>
        <item x="9412"/>
        <item x="9413"/>
        <item x="9420"/>
        <item x="9421"/>
        <item x="9422"/>
        <item x="9550"/>
        <item x="9551"/>
        <item x="9563"/>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4"/>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2"/>
        <item x="9561"/>
        <item x="9565"/>
        <item x="9566"/>
        <item x="9567"/>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06"/>
        <item x="9569"/>
        <item x="9451"/>
        <item x="9507"/>
        <item x="9508"/>
        <item x="9509"/>
        <item x="9510"/>
        <item x="9511"/>
        <item x="9512"/>
        <item x="9513"/>
        <item x="9514"/>
        <item x="9363"/>
        <item x="9562"/>
        <item x="9364"/>
        <item x="9515"/>
        <item x="9365"/>
        <item x="9366"/>
        <item x="9367"/>
        <item x="9516"/>
        <item x="9517"/>
        <item x="9518"/>
        <item x="9519"/>
        <item x="9520"/>
        <item x="9521"/>
        <item x="9522"/>
        <item x="9523"/>
        <item x="9524"/>
        <item x="9525"/>
        <item x="9526"/>
        <item x="9527"/>
        <item x="9528"/>
        <item x="9529"/>
        <item x="9530"/>
        <item x="9531"/>
        <item x="9534"/>
        <item x="9535"/>
        <item x="9536"/>
        <item x="9537"/>
        <item x="9539"/>
        <item x="9540"/>
        <item x="9541"/>
        <item x="9553"/>
        <item x="9570"/>
        <item x="9571"/>
        <item x="9572"/>
        <item x="9573"/>
        <item x="9574"/>
        <item x="9575"/>
        <item x="9576"/>
        <item x="9577"/>
        <item x="9578"/>
        <item x="9579"/>
        <item x="9580"/>
        <item x="9581"/>
        <item x="9582"/>
        <item x="9583"/>
        <item x="9584"/>
        <item x="9585"/>
        <item x="9586"/>
        <item x="9587"/>
        <item x="9588"/>
        <item x="9589"/>
        <item x="9717"/>
        <item x="9718"/>
        <item x="9719"/>
        <item x="9729"/>
        <item x="9730"/>
        <item x="9731"/>
        <item x="9732"/>
        <item x="9734"/>
        <item x="9590"/>
        <item x="9591"/>
        <item x="9592"/>
        <item x="9593"/>
        <item x="9594"/>
        <item x="9595"/>
        <item x="9596"/>
        <item x="9597"/>
        <item x="9598"/>
        <item x="9599"/>
        <item x="9600"/>
        <item x="9601"/>
        <item x="9602"/>
        <item x="9603"/>
        <item x="9604"/>
        <item x="9605"/>
        <item x="9606"/>
        <item x="9607"/>
        <item x="9609"/>
        <item x="9608"/>
        <item x="9568"/>
        <item x="9610"/>
        <item x="9611"/>
        <item x="9612"/>
        <item x="9613"/>
        <item x="9615"/>
        <item x="9616"/>
        <item x="9617"/>
        <item x="9618"/>
        <item x="9619"/>
        <item x="9620"/>
        <item x="9621"/>
        <item x="9622"/>
        <item x="9623"/>
        <item x="9624"/>
        <item x="9625"/>
        <item x="9626"/>
        <item x="9627"/>
        <item x="9628"/>
        <item x="9629"/>
        <item x="9532"/>
        <item x="9630"/>
        <item x="9631"/>
        <item x="9632"/>
        <item x="9633"/>
        <item x="9736"/>
        <item x="9737"/>
        <item x="9738"/>
        <item x="9739"/>
        <item x="9634"/>
        <item x="9635"/>
        <item x="9636"/>
        <item x="9637"/>
        <item x="9638"/>
        <item x="9639"/>
        <item x="9640"/>
        <item x="9641"/>
        <item x="9533"/>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720"/>
        <item x="9721"/>
        <item x="9722"/>
        <item x="9723"/>
        <item x="9724"/>
        <item x="9725"/>
        <item x="9726"/>
        <item x="9676"/>
        <item x="9677"/>
        <item x="9678"/>
        <item x="9679"/>
        <item x="9680"/>
        <item x="9681"/>
        <item x="9682"/>
        <item x="9683"/>
        <item x="9684"/>
        <item x="9693"/>
        <item x="9694"/>
        <item x="9695"/>
        <item x="9696"/>
        <item x="9727"/>
        <item x="9741"/>
        <item x="9697"/>
        <item x="9698"/>
        <item x="9699"/>
        <item x="9700"/>
        <item x="9701"/>
        <item x="9702"/>
        <item x="9703"/>
        <item x="9704"/>
        <item x="9705"/>
        <item x="9728"/>
        <item x="9685"/>
        <item x="9686"/>
        <item x="9687"/>
        <item x="9688"/>
        <item x="9706"/>
        <item x="9707"/>
        <item x="9708"/>
        <item x="9709"/>
        <item x="9710"/>
        <item x="9711"/>
        <item x="9712"/>
        <item x="9713"/>
        <item x="9714"/>
        <item x="9715"/>
        <item x="9716"/>
        <item x="9735"/>
        <item x="9742"/>
        <item x="9743"/>
        <item x="9744"/>
        <item x="9745"/>
        <item x="9746"/>
        <item x="9747"/>
        <item x="9748"/>
        <item x="9749"/>
        <item x="9750"/>
        <item x="9753"/>
        <item x="9755"/>
        <item x="9756"/>
        <item x="9839"/>
        <item x="9840"/>
        <item x="9841"/>
        <item x="9733"/>
        <item x="9842"/>
        <item x="9846"/>
        <item x="9847"/>
        <item x="9689"/>
        <item x="9690"/>
        <item x="9754"/>
        <item x="9757"/>
        <item x="9758"/>
        <item x="9759"/>
        <item x="9760"/>
        <item x="9761"/>
        <item x="9849"/>
        <item x="9762"/>
        <item x="9763"/>
        <item x="9764"/>
        <item x="9765"/>
        <item x="9767"/>
        <item x="9768"/>
        <item x="9769"/>
        <item x="9850"/>
        <item x="9851"/>
        <item x="9852"/>
        <item x="9843"/>
        <item x="9751"/>
        <item x="9752"/>
        <item x="9770"/>
        <item x="9771"/>
        <item x="9772"/>
        <item x="9773"/>
        <item x="9774"/>
        <item x="9775"/>
        <item x="9776"/>
        <item x="9777"/>
        <item x="9778"/>
        <item x="9779"/>
        <item x="9780"/>
        <item x="9781"/>
        <item x="9782"/>
        <item x="9783"/>
        <item x="9844"/>
        <item x="9785"/>
        <item x="9691"/>
        <item x="9692"/>
        <item x="9786"/>
        <item x="9787"/>
        <item x="9788"/>
        <item x="9789"/>
        <item x="9790"/>
        <item x="9791"/>
        <item x="9792"/>
        <item x="9794"/>
        <item x="9795"/>
        <item x="9796"/>
        <item x="9797"/>
        <item x="9798"/>
        <item x="9853"/>
        <item x="9766"/>
        <item x="9799"/>
        <item x="9800"/>
        <item x="9801"/>
        <item x="9803"/>
        <item x="9804"/>
        <item x="9887"/>
        <item x="9806"/>
        <item x="9807"/>
        <item x="9808"/>
        <item x="9809"/>
        <item x="9810"/>
        <item x="9802"/>
        <item x="9811"/>
        <item x="9812"/>
        <item x="9813"/>
        <item x="9814"/>
        <item x="9815"/>
        <item x="9816"/>
        <item x="9845"/>
        <item x="9614"/>
        <item x="9817"/>
        <item x="9818"/>
        <item x="9819"/>
        <item x="9820"/>
        <item x="9821"/>
        <item x="9823"/>
        <item x="9824"/>
        <item x="9825"/>
        <item x="9826"/>
        <item x="9827"/>
        <item x="9828"/>
        <item x="9830"/>
        <item x="9831"/>
        <item x="9832"/>
        <item x="9848"/>
        <item x="9855"/>
        <item x="9740"/>
        <item x="9822"/>
        <item x="9833"/>
        <item x="9834"/>
        <item x="9835"/>
        <item x="9836"/>
        <item x="9837"/>
        <item x="9838"/>
        <item x="9854"/>
        <item x="9960"/>
        <item x="9829"/>
        <item x="9856"/>
        <item x="9857"/>
        <item x="9858"/>
        <item x="9867"/>
        <item x="9868"/>
        <item x="9870"/>
        <item x="9871"/>
        <item x="9872"/>
        <item x="9873"/>
        <item x="9874"/>
        <item x="9961"/>
        <item x="9962"/>
        <item x="9784"/>
        <item x="9859"/>
        <item x="9860"/>
        <item x="9861"/>
        <item x="9862"/>
        <item x="9863"/>
        <item x="9864"/>
        <item x="9865"/>
        <item x="9866"/>
        <item x="9869"/>
        <item x="9875"/>
        <item x="9876"/>
        <item x="9877"/>
        <item x="9878"/>
        <item x="9879"/>
        <item x="9880"/>
        <item x="9881"/>
        <item x="9882"/>
        <item x="9883"/>
        <item x="9955"/>
        <item x="9963"/>
        <item x="9884"/>
        <item x="9885"/>
        <item x="9886"/>
        <item x="9965"/>
        <item x="9888"/>
        <item x="9889"/>
        <item x="9890"/>
        <item x="9966"/>
        <item x="9793"/>
        <item x="9891"/>
        <item x="9892"/>
        <item x="9967"/>
        <item x="9968"/>
        <item x="9969"/>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4"/>
        <item x="9971"/>
        <item x="9972"/>
        <item x="9973"/>
        <item x="9974"/>
        <item x="9975"/>
        <item x="9976"/>
        <item x="9977"/>
        <item x="9978"/>
        <item x="9979"/>
        <item x="9980"/>
        <item x="9981"/>
        <item x="9983"/>
        <item x="9984"/>
        <item x="10044"/>
        <item x="10045"/>
        <item x="10046"/>
        <item x="10047"/>
        <item x="10048"/>
        <item x="10049"/>
        <item x="10050"/>
        <item x="9970"/>
        <item x="9982"/>
        <item x="9985"/>
        <item x="9986"/>
        <item x="9987"/>
        <item x="9988"/>
        <item x="9989"/>
        <item x="9991"/>
        <item x="9992"/>
        <item x="9993"/>
        <item x="9994"/>
        <item x="9995"/>
        <item x="9996"/>
        <item x="10000"/>
        <item x="10001"/>
        <item x="10002"/>
        <item x="10003"/>
        <item x="10004"/>
        <item x="10005"/>
        <item x="10006"/>
        <item x="10007"/>
        <item x="10008"/>
        <item x="10009"/>
        <item x="10010"/>
        <item x="10012"/>
        <item x="10013"/>
        <item x="10014"/>
        <item x="10015"/>
        <item x="10016"/>
        <item x="10017"/>
        <item x="10018"/>
        <item x="10019"/>
        <item x="10020"/>
        <item x="10021"/>
        <item x="10022"/>
        <item x="10023"/>
        <item x="10026"/>
        <item x="10027"/>
        <item x="10028"/>
        <item x="10029"/>
        <item x="10030"/>
        <item x="10031"/>
        <item x="9323"/>
        <item x="9538"/>
        <item x="9805"/>
        <item x="9990"/>
        <item x="10011"/>
        <item x="10051"/>
        <item x="9998"/>
        <item x="10024"/>
        <item x="10025"/>
        <item x="10032"/>
        <item x="9997"/>
        <item x="10033"/>
        <item x="9999"/>
        <item x="10034"/>
        <item x="10035"/>
        <item x="10036"/>
        <item x="10037"/>
        <item x="10038"/>
        <item x="10039"/>
        <item x="10040"/>
        <item x="10041"/>
        <item x="10042"/>
        <item x="10043"/>
        <item x="10052"/>
        <item x="10053"/>
        <item x="10054"/>
        <item t="default"/>
      </items>
    </pivotField>
    <pivotField dataField="1" showAll="0"/>
    <pivotField dataField="1" showAll="0"/>
    <pivotField dataField="1" showAll="0"/>
    <pivotField axis="axisPage" multipleItemSelectionAllowed="1"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1"/>
    <field x="2"/>
  </rowFields>
  <rowItems count="125">
    <i>
      <x/>
    </i>
    <i>
      <x v="1"/>
    </i>
    <i>
      <x v="2"/>
    </i>
    <i>
      <x v="3"/>
    </i>
    <i>
      <x v="4"/>
    </i>
    <i>
      <x v="5"/>
    </i>
    <i>
      <x v="6"/>
    </i>
    <i>
      <x v="7"/>
    </i>
    <i>
      <x v="8"/>
    </i>
    <i>
      <x v="9"/>
    </i>
    <i>
      <x v="10"/>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7"/>
    </i>
    <i>
      <x v="58"/>
    </i>
    <i>
      <x v="59"/>
    </i>
    <i>
      <x v="60"/>
    </i>
    <i>
      <x v="61"/>
    </i>
    <i>
      <x v="62"/>
    </i>
    <i>
      <x v="63"/>
    </i>
    <i>
      <x v="64"/>
    </i>
    <i>
      <x v="65"/>
    </i>
    <i>
      <x v="66"/>
    </i>
    <i>
      <x v="67"/>
    </i>
    <i>
      <x v="68"/>
    </i>
    <i>
      <x v="69"/>
    </i>
    <i>
      <x v="71"/>
    </i>
    <i>
      <x v="73"/>
    </i>
    <i>
      <x v="74"/>
    </i>
    <i>
      <x v="75"/>
    </i>
    <i>
      <x v="76"/>
    </i>
    <i>
      <x v="77"/>
    </i>
    <i>
      <x v="78"/>
    </i>
    <i>
      <x v="79"/>
    </i>
    <i>
      <x v="80"/>
    </i>
    <i>
      <x v="81"/>
    </i>
    <i>
      <x v="88"/>
    </i>
    <i>
      <x v="101"/>
    </i>
    <i>
      <x v="105"/>
    </i>
    <i>
      <x v="107"/>
    </i>
    <i>
      <x v="120"/>
    </i>
    <i>
      <x v="122"/>
    </i>
    <i>
      <x v="136"/>
    </i>
    <i>
      <x v="138"/>
    </i>
    <i>
      <x v="140"/>
    </i>
    <i>
      <x v="143"/>
    </i>
    <i>
      <x v="145"/>
    </i>
    <i>
      <x v="156"/>
    </i>
    <i>
      <x v="162"/>
    </i>
    <i>
      <x v="174"/>
    </i>
    <i>
      <x v="186"/>
    </i>
    <i>
      <x v="188"/>
    </i>
    <i>
      <x v="189"/>
    </i>
    <i>
      <x v="190"/>
    </i>
    <i>
      <x v="191"/>
    </i>
    <i>
      <x v="194"/>
    </i>
    <i>
      <x v="199"/>
    </i>
    <i>
      <x v="200"/>
    </i>
    <i>
      <x v="201"/>
    </i>
    <i>
      <x v="203"/>
    </i>
    <i>
      <x v="205"/>
    </i>
    <i>
      <x v="206"/>
    </i>
    <i>
      <x v="207"/>
    </i>
    <i>
      <x v="209"/>
    </i>
    <i>
      <x v="219"/>
    </i>
    <i>
      <x v="223"/>
    </i>
    <i>
      <x v="228"/>
    </i>
    <i>
      <x v="234"/>
    </i>
    <i>
      <x v="238"/>
    </i>
    <i>
      <x v="239"/>
    </i>
    <i r="1">
      <x v="716"/>
    </i>
    <i>
      <x v="240"/>
    </i>
    <i r="1">
      <x v="1068"/>
    </i>
    <i>
      <x v="241"/>
    </i>
    <i r="1">
      <x v="356"/>
    </i>
    <i r="1">
      <x v="1073"/>
    </i>
    <i>
      <x v="242"/>
    </i>
    <i r="1">
      <x v="716"/>
    </i>
    <i r="1">
      <x v="1085"/>
    </i>
    <i>
      <x v="243"/>
    </i>
    <i r="1">
      <x v="1030"/>
    </i>
    <i>
      <x v="244"/>
    </i>
    <i r="1">
      <x v="4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24">
    <format dxfId="689">
      <pivotArea type="all" dataOnly="0" outline="0" fieldPosition="0"/>
    </format>
    <format dxfId="688">
      <pivotArea outline="0" collapsedLevelsAreSubtotals="1" fieldPosition="0"/>
    </format>
    <format dxfId="687">
      <pivotArea dataOnly="0" labelOnly="1" outline="0" fieldPosition="0">
        <references count="1">
          <reference field="4294967294" count="3">
            <x v="0"/>
            <x v="1"/>
            <x v="2"/>
          </reference>
        </references>
      </pivotArea>
    </format>
    <format dxfId="686">
      <pivotArea type="all" dataOnly="0" outline="0" fieldPosition="0"/>
    </format>
    <format dxfId="685">
      <pivotArea outline="0" collapsedLevelsAreSubtotals="1" fieldPosition="0"/>
    </format>
    <format dxfId="684">
      <pivotArea field="1" type="button" dataOnly="0" labelOnly="1" outline="0" axis="axisRow" fieldPosition="0"/>
    </format>
    <format dxfId="683">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82">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81">
      <pivotArea dataOnly="0" labelOnly="1" grandRow="1" outline="0" fieldPosition="0"/>
    </format>
    <format dxfId="680">
      <pivotArea dataOnly="0" labelOnly="1" outline="0" fieldPosition="0">
        <references count="1">
          <reference field="4294967294" count="3">
            <x v="0"/>
            <x v="1"/>
            <x v="2"/>
          </reference>
        </references>
      </pivotArea>
    </format>
    <format dxfId="679">
      <pivotArea type="all" dataOnly="0" outline="0" fieldPosition="0"/>
    </format>
    <format dxfId="678">
      <pivotArea outline="0" collapsedLevelsAreSubtotals="1" fieldPosition="0"/>
    </format>
    <format dxfId="677">
      <pivotArea field="1" type="button" dataOnly="0" labelOnly="1" outline="0" axis="axisRow" fieldPosition="0"/>
    </format>
    <format dxfId="676">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75">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74">
      <pivotArea dataOnly="0" labelOnly="1" grandRow="1" outline="0"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field="1" type="button" dataOnly="0" labelOnly="1" outline="0" axis="axisRow" fieldPosition="0"/>
    </format>
    <format dxfId="670">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69">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68">
      <pivotArea dataOnly="0" labelOnly="1" outline="0" fieldPosition="0">
        <references count="1">
          <reference field="4294967294" count="3">
            <x v="0"/>
            <x v="1"/>
            <x v="2"/>
          </reference>
        </references>
      </pivotArea>
    </format>
    <format dxfId="667">
      <pivotArea dataOnly="0" labelOnly="1" outline="0" fieldPosition="0">
        <references count="1">
          <reference field="4294967294" count="1">
            <x v="2"/>
          </reference>
        </references>
      </pivotArea>
    </format>
    <format dxfId="666">
      <pivotArea dataOnly="0" labelOnly="1" outline="0" fieldPosition="0">
        <references count="1">
          <reference field="4294967294" count="1">
            <x v="2"/>
          </reference>
        </references>
      </pivotArea>
    </format>
    <format dxfId="665">
      <pivotArea dataOnly="0" labelOnly="1" outline="0" fieldPosition="0">
        <references count="1">
          <reference field="4294967294" count="2">
            <x v="0"/>
            <x v="1"/>
          </reference>
        </references>
      </pivotArea>
    </format>
    <format dxfId="664">
      <pivotArea dataOnly="0" labelOnly="1" outline="0" fieldPosition="0">
        <references count="1">
          <reference field="4294967294" count="2">
            <x v="0"/>
            <x v="1"/>
          </reference>
        </references>
      </pivotArea>
    </format>
    <format dxfId="663">
      <pivotArea dataOnly="0" labelOnly="1" outline="0" fieldPosition="0">
        <references count="1">
          <reference field="4294967294" count="2">
            <x v="0"/>
            <x v="1"/>
          </reference>
        </references>
      </pivotArea>
    </format>
    <format dxfId="662">
      <pivotArea dataOnly="0" labelOnly="1" outline="0" fieldPosition="0">
        <references count="1">
          <reference field="4294967294" count="2">
            <x v="0"/>
            <x v="1"/>
          </reference>
        </references>
      </pivotArea>
    </format>
    <format dxfId="661">
      <pivotArea field="1" type="button" dataOnly="0" labelOnly="1" outline="0" axis="axisRow" fieldPosition="0"/>
    </format>
    <format dxfId="660">
      <pivotArea field="1" type="button" dataOnly="0" labelOnly="1" outline="0" axis="axisRow" fieldPosition="0"/>
    </format>
    <format dxfId="659">
      <pivotArea field="1" type="button" dataOnly="0" labelOnly="1" outline="0" axis="axisRow" fieldPosition="0"/>
    </format>
    <format dxfId="658">
      <pivotArea dataOnly="0" labelOnly="1" outline="0" fieldPosition="0">
        <references count="1">
          <reference field="4294967294" count="3">
            <x v="0"/>
            <x v="1"/>
            <x v="2"/>
          </reference>
        </references>
      </pivotArea>
    </format>
    <format dxfId="657">
      <pivotArea field="1" type="button" dataOnly="0" labelOnly="1" outline="0" axis="axisRow" fieldPosition="0"/>
    </format>
    <format dxfId="656">
      <pivotArea dataOnly="0" labelOnly="1" outline="0" fieldPosition="0">
        <references count="1">
          <reference field="4294967294" count="3">
            <x v="0"/>
            <x v="1"/>
            <x v="2"/>
          </reference>
        </references>
      </pivotArea>
    </format>
    <format dxfId="655">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54">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53">
      <pivotArea collapsedLevelsAreSubtotals="1" fieldPosition="0">
        <references count="1">
          <reference field="1" count="1">
            <x v="108"/>
          </reference>
        </references>
      </pivotArea>
    </format>
    <format dxfId="652">
      <pivotArea collapsedLevelsAreSubtotals="1" fieldPosition="0">
        <references count="1">
          <reference field="1" count="1">
            <x v="109"/>
          </reference>
        </references>
      </pivotArea>
    </format>
    <format dxfId="651">
      <pivotArea collapsedLevelsAreSubtotals="1" fieldPosition="0">
        <references count="1">
          <reference field="1" count="1">
            <x v="110"/>
          </reference>
        </references>
      </pivotArea>
    </format>
    <format dxfId="650">
      <pivotArea collapsedLevelsAreSubtotals="1" fieldPosition="0">
        <references count="1">
          <reference field="1" count="1">
            <x v="111"/>
          </reference>
        </references>
      </pivotArea>
    </format>
    <format dxfId="649">
      <pivotArea collapsedLevelsAreSubtotals="1" fieldPosition="0">
        <references count="1">
          <reference field="1" count="1">
            <x v="112"/>
          </reference>
        </references>
      </pivotArea>
    </format>
    <format dxfId="648">
      <pivotArea collapsedLevelsAreSubtotals="1" fieldPosition="0">
        <references count="1">
          <reference field="1" count="1">
            <x v="113"/>
          </reference>
        </references>
      </pivotArea>
    </format>
    <format dxfId="647">
      <pivotArea collapsedLevelsAreSubtotals="1" fieldPosition="0">
        <references count="1">
          <reference field="1" count="1">
            <x v="114"/>
          </reference>
        </references>
      </pivotArea>
    </format>
    <format dxfId="646">
      <pivotArea collapsedLevelsAreSubtotals="1" fieldPosition="0">
        <references count="1">
          <reference field="1" count="1">
            <x v="115"/>
          </reference>
        </references>
      </pivotArea>
    </format>
    <format dxfId="645">
      <pivotArea collapsedLevelsAreSubtotals="1" fieldPosition="0">
        <references count="1">
          <reference field="1" count="1">
            <x v="116"/>
          </reference>
        </references>
      </pivotArea>
    </format>
    <format dxfId="644">
      <pivotArea collapsedLevelsAreSubtotals="1" fieldPosition="0">
        <references count="1">
          <reference field="1" count="1">
            <x v="117"/>
          </reference>
        </references>
      </pivotArea>
    </format>
    <format dxfId="643">
      <pivotArea collapsedLevelsAreSubtotals="1" fieldPosition="0">
        <references count="1">
          <reference field="1" count="1">
            <x v="118"/>
          </reference>
        </references>
      </pivotArea>
    </format>
    <format dxfId="642">
      <pivotArea collapsedLevelsAreSubtotals="1" fieldPosition="0">
        <references count="1">
          <reference field="1" count="1">
            <x v="119"/>
          </reference>
        </references>
      </pivotArea>
    </format>
    <format dxfId="641">
      <pivotArea collapsedLevelsAreSubtotals="1" fieldPosition="0">
        <references count="1">
          <reference field="1" count="1">
            <x v="120"/>
          </reference>
        </references>
      </pivotArea>
    </format>
    <format dxfId="640">
      <pivotArea collapsedLevelsAreSubtotals="1" fieldPosition="0">
        <references count="1">
          <reference field="1" count="1">
            <x v="121"/>
          </reference>
        </references>
      </pivotArea>
    </format>
    <format dxfId="639">
      <pivotArea collapsedLevelsAreSubtotals="1" fieldPosition="0">
        <references count="1">
          <reference field="1" count="1">
            <x v="122"/>
          </reference>
        </references>
      </pivotArea>
    </format>
    <format dxfId="638">
      <pivotArea collapsedLevelsAreSubtotals="1" fieldPosition="0">
        <references count="1">
          <reference field="1" count="1">
            <x v="123"/>
          </reference>
        </references>
      </pivotArea>
    </format>
    <format dxfId="637">
      <pivotArea collapsedLevelsAreSubtotals="1" fieldPosition="0">
        <references count="1">
          <reference field="1" count="1">
            <x v="124"/>
          </reference>
        </references>
      </pivotArea>
    </format>
    <format dxfId="636">
      <pivotArea collapsedLevelsAreSubtotals="1" fieldPosition="0">
        <references count="1">
          <reference field="1" count="1">
            <x v="125"/>
          </reference>
        </references>
      </pivotArea>
    </format>
    <format dxfId="635">
      <pivotArea collapsedLevelsAreSubtotals="1" fieldPosition="0">
        <references count="1">
          <reference field="1" count="1">
            <x v="126"/>
          </reference>
        </references>
      </pivotArea>
    </format>
    <format dxfId="634">
      <pivotArea collapsedLevelsAreSubtotals="1" fieldPosition="0">
        <references count="1">
          <reference field="1" count="1">
            <x v="127"/>
          </reference>
        </references>
      </pivotArea>
    </format>
    <format dxfId="633">
      <pivotArea collapsedLevelsAreSubtotals="1" fieldPosition="0">
        <references count="1">
          <reference field="1" count="1">
            <x v="128"/>
          </reference>
        </references>
      </pivotArea>
    </format>
    <format dxfId="632">
      <pivotArea collapsedLevelsAreSubtotals="1" fieldPosition="0">
        <references count="1">
          <reference field="1" count="1">
            <x v="129"/>
          </reference>
        </references>
      </pivotArea>
    </format>
    <format dxfId="631">
      <pivotArea collapsedLevelsAreSubtotals="1" fieldPosition="0">
        <references count="1">
          <reference field="1" count="1">
            <x v="130"/>
          </reference>
        </references>
      </pivotArea>
    </format>
    <format dxfId="630">
      <pivotArea collapsedLevelsAreSubtotals="1" fieldPosition="0">
        <references count="1">
          <reference field="1" count="1">
            <x v="131"/>
          </reference>
        </references>
      </pivotArea>
    </format>
    <format dxfId="629">
      <pivotArea collapsedLevelsAreSubtotals="1" fieldPosition="0">
        <references count="1">
          <reference field="1" count="1">
            <x v="132"/>
          </reference>
        </references>
      </pivotArea>
    </format>
    <format dxfId="628">
      <pivotArea collapsedLevelsAreSubtotals="1" fieldPosition="0">
        <references count="1">
          <reference field="1" count="1">
            <x v="133"/>
          </reference>
        </references>
      </pivotArea>
    </format>
    <format dxfId="627">
      <pivotArea collapsedLevelsAreSubtotals="1" fieldPosition="0">
        <references count="1">
          <reference field="1" count="1">
            <x v="134"/>
          </reference>
        </references>
      </pivotArea>
    </format>
    <format dxfId="626">
      <pivotArea collapsedLevelsAreSubtotals="1" fieldPosition="0">
        <references count="1">
          <reference field="1" count="1">
            <x v="135"/>
          </reference>
        </references>
      </pivotArea>
    </format>
    <format dxfId="625">
      <pivotArea collapsedLevelsAreSubtotals="1" fieldPosition="0">
        <references count="1">
          <reference field="1" count="1">
            <x v="136"/>
          </reference>
        </references>
      </pivotArea>
    </format>
    <format dxfId="624">
      <pivotArea collapsedLevelsAreSubtotals="1" fieldPosition="0">
        <references count="1">
          <reference field="1" count="1">
            <x v="137"/>
          </reference>
        </references>
      </pivotArea>
    </format>
    <format dxfId="623">
      <pivotArea collapsedLevelsAreSubtotals="1" fieldPosition="0">
        <references count="1">
          <reference field="1" count="1">
            <x v="138"/>
          </reference>
        </references>
      </pivotArea>
    </format>
    <format dxfId="622">
      <pivotArea collapsedLevelsAreSubtotals="1" fieldPosition="0">
        <references count="1">
          <reference field="1" count="1">
            <x v="139"/>
          </reference>
        </references>
      </pivotArea>
    </format>
    <format dxfId="621">
      <pivotArea collapsedLevelsAreSubtotals="1" fieldPosition="0">
        <references count="1">
          <reference field="1" count="1">
            <x v="140"/>
          </reference>
        </references>
      </pivotArea>
    </format>
    <format dxfId="620">
      <pivotArea collapsedLevelsAreSubtotals="1" fieldPosition="0">
        <references count="1">
          <reference field="1" count="1">
            <x v="141"/>
          </reference>
        </references>
      </pivotArea>
    </format>
    <format dxfId="619">
      <pivotArea collapsedLevelsAreSubtotals="1" fieldPosition="0">
        <references count="1">
          <reference field="1" count="1">
            <x v="142"/>
          </reference>
        </references>
      </pivotArea>
    </format>
    <format dxfId="618">
      <pivotArea collapsedLevelsAreSubtotals="1" fieldPosition="0">
        <references count="1">
          <reference field="1" count="1">
            <x v="143"/>
          </reference>
        </references>
      </pivotArea>
    </format>
    <format dxfId="617">
      <pivotArea collapsedLevelsAreSubtotals="1" fieldPosition="0">
        <references count="1">
          <reference field="1" count="1">
            <x v="53"/>
          </reference>
        </references>
      </pivotArea>
    </format>
    <format dxfId="616">
      <pivotArea collapsedLevelsAreSubtotals="1" fieldPosition="0">
        <references count="1">
          <reference field="1" count="1">
            <x v="144"/>
          </reference>
        </references>
      </pivotArea>
    </format>
    <format dxfId="615">
      <pivotArea collapsedLevelsAreSubtotals="1" fieldPosition="0">
        <references count="1">
          <reference field="1" count="1">
            <x v="145"/>
          </reference>
        </references>
      </pivotArea>
    </format>
    <format dxfId="614">
      <pivotArea collapsedLevelsAreSubtotals="1" fieldPosition="0">
        <references count="1">
          <reference field="1" count="1">
            <x v="146"/>
          </reference>
        </references>
      </pivotArea>
    </format>
    <format dxfId="613">
      <pivotArea collapsedLevelsAreSubtotals="1" fieldPosition="0">
        <references count="1">
          <reference field="1" count="1">
            <x v="147"/>
          </reference>
        </references>
      </pivotArea>
    </format>
    <format dxfId="612">
      <pivotArea collapsedLevelsAreSubtotals="1" fieldPosition="0">
        <references count="1">
          <reference field="1" count="1">
            <x v="148"/>
          </reference>
        </references>
      </pivotArea>
    </format>
    <format dxfId="611">
      <pivotArea collapsedLevelsAreSubtotals="1" fieldPosition="0">
        <references count="1">
          <reference field="1" count="1">
            <x v="149"/>
          </reference>
        </references>
      </pivotArea>
    </format>
    <format dxfId="610">
      <pivotArea collapsedLevelsAreSubtotals="1" fieldPosition="0">
        <references count="1">
          <reference field="1" count="1">
            <x v="150"/>
          </reference>
        </references>
      </pivotArea>
    </format>
    <format dxfId="609">
      <pivotArea collapsedLevelsAreSubtotals="1" fieldPosition="0">
        <references count="1">
          <reference field="1" count="1">
            <x v="151"/>
          </reference>
        </references>
      </pivotArea>
    </format>
    <format dxfId="608">
      <pivotArea collapsedLevelsAreSubtotals="1" fieldPosition="0">
        <references count="1">
          <reference field="1" count="1">
            <x v="152"/>
          </reference>
        </references>
      </pivotArea>
    </format>
    <format dxfId="607">
      <pivotArea collapsedLevelsAreSubtotals="1" fieldPosition="0">
        <references count="1">
          <reference field="1" count="1">
            <x v="153"/>
          </reference>
        </references>
      </pivotArea>
    </format>
    <format dxfId="606">
      <pivotArea collapsedLevelsAreSubtotals="1" fieldPosition="0">
        <references count="1">
          <reference field="1" count="1">
            <x v="154"/>
          </reference>
        </references>
      </pivotArea>
    </format>
    <format dxfId="605">
      <pivotArea collapsedLevelsAreSubtotals="1" fieldPosition="0">
        <references count="1">
          <reference field="1" count="1">
            <x v="155"/>
          </reference>
        </references>
      </pivotArea>
    </format>
    <format dxfId="604">
      <pivotArea collapsedLevelsAreSubtotals="1" fieldPosition="0">
        <references count="1">
          <reference field="1" count="1">
            <x v="156"/>
          </reference>
        </references>
      </pivotArea>
    </format>
    <format dxfId="603">
      <pivotArea collapsedLevelsAreSubtotals="1" fieldPosition="0">
        <references count="1">
          <reference field="1" count="1">
            <x v="157"/>
          </reference>
        </references>
      </pivotArea>
    </format>
    <format dxfId="602">
      <pivotArea collapsedLevelsAreSubtotals="1" fieldPosition="0">
        <references count="1">
          <reference field="1" count="1">
            <x v="158"/>
          </reference>
        </references>
      </pivotArea>
    </format>
    <format dxfId="601">
      <pivotArea collapsedLevelsAreSubtotals="1" fieldPosition="0">
        <references count="1">
          <reference field="1" count="1">
            <x v="159"/>
          </reference>
        </references>
      </pivotArea>
    </format>
    <format dxfId="600">
      <pivotArea collapsedLevelsAreSubtotals="1" fieldPosition="0">
        <references count="1">
          <reference field="1" count="1">
            <x v="160"/>
          </reference>
        </references>
      </pivotArea>
    </format>
    <format dxfId="599">
      <pivotArea collapsedLevelsAreSubtotals="1" fieldPosition="0">
        <references count="1">
          <reference field="1" count="1">
            <x v="161"/>
          </reference>
        </references>
      </pivotArea>
    </format>
    <format dxfId="598">
      <pivotArea dataOnly="0" labelOnly="1" fieldPosition="0">
        <references count="1">
          <reference field="1" count="50">
            <x v="53"/>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97">
      <pivotArea dataOnly="0" labelOnly="1" fieldPosition="0">
        <references count="1">
          <reference field="1" count="5">
            <x v="157"/>
            <x v="158"/>
            <x v="159"/>
            <x v="160"/>
            <x v="161"/>
          </reference>
        </references>
      </pivotArea>
    </format>
    <format dxfId="596">
      <pivotArea dataOnly="0" labelOnly="1" outline="0" fieldPosition="0">
        <references count="1">
          <reference field="4294967294" count="1">
            <x v="2"/>
          </reference>
        </references>
      </pivotArea>
    </format>
    <format dxfId="595">
      <pivotArea dataOnly="0" labelOnly="1" fieldPosition="0">
        <references count="1">
          <reference field="1" count="7">
            <x v="162"/>
            <x v="163"/>
            <x v="164"/>
            <x v="165"/>
            <x v="166"/>
            <x v="167"/>
            <x v="169"/>
          </reference>
        </references>
      </pivotArea>
    </format>
    <format dxfId="594">
      <pivotArea dataOnly="0" labelOnly="1" fieldPosition="0">
        <references count="1">
          <reference field="1" count="7">
            <x v="162"/>
            <x v="163"/>
            <x v="164"/>
            <x v="165"/>
            <x v="166"/>
            <x v="167"/>
            <x v="169"/>
          </reference>
        </references>
      </pivotArea>
    </format>
    <format dxfId="593">
      <pivotArea collapsedLevelsAreSubtotals="1" fieldPosition="0">
        <references count="1">
          <reference field="1" count="1">
            <x v="162"/>
          </reference>
        </references>
      </pivotArea>
    </format>
    <format dxfId="592">
      <pivotArea collapsedLevelsAreSubtotals="1" fieldPosition="0">
        <references count="1">
          <reference field="1" count="1">
            <x v="163"/>
          </reference>
        </references>
      </pivotArea>
    </format>
    <format dxfId="591">
      <pivotArea collapsedLevelsAreSubtotals="1" fieldPosition="0">
        <references count="1">
          <reference field="1" count="1">
            <x v="164"/>
          </reference>
        </references>
      </pivotArea>
    </format>
    <format dxfId="590">
      <pivotArea collapsedLevelsAreSubtotals="1" fieldPosition="0">
        <references count="1">
          <reference field="1" count="1">
            <x v="165"/>
          </reference>
        </references>
      </pivotArea>
    </format>
    <format dxfId="589">
      <pivotArea collapsedLevelsAreSubtotals="1" fieldPosition="0">
        <references count="1">
          <reference field="1" count="1">
            <x v="166"/>
          </reference>
        </references>
      </pivotArea>
    </format>
    <format dxfId="588">
      <pivotArea collapsedLevelsAreSubtotals="1" fieldPosition="0">
        <references count="1">
          <reference field="1" count="1">
            <x v="167"/>
          </reference>
        </references>
      </pivotArea>
    </format>
    <format dxfId="587">
      <pivotArea collapsedLevelsAreSubtotals="1" fieldPosition="0">
        <references count="1">
          <reference field="1" count="1">
            <x v="169"/>
          </reference>
        </references>
      </pivotArea>
    </format>
    <format dxfId="586">
      <pivotArea dataOnly="0" labelOnly="1" fieldPosition="0">
        <references count="1">
          <reference field="1" count="4">
            <x v="63"/>
            <x v="64"/>
            <x v="199"/>
            <x v="201"/>
          </reference>
        </references>
      </pivotArea>
    </format>
    <format dxfId="585">
      <pivotArea dataOnly="0" labelOnly="1" fieldPosition="0">
        <references count="1">
          <reference field="1" count="3">
            <x v="60"/>
            <x v="61"/>
            <x v="75"/>
          </reference>
        </references>
      </pivotArea>
    </format>
    <format dxfId="584">
      <pivotArea collapsedLevelsAreSubtotals="1" fieldPosition="0">
        <references count="1">
          <reference field="1" count="1">
            <x v="197"/>
          </reference>
        </references>
      </pivotArea>
    </format>
    <format dxfId="583">
      <pivotArea collapsedLevelsAreSubtotals="1" fieldPosition="0">
        <references count="1">
          <reference field="1" count="1">
            <x v="196"/>
          </reference>
        </references>
      </pivotArea>
    </format>
    <format dxfId="582">
      <pivotArea collapsedLevelsAreSubtotals="1" fieldPosition="0">
        <references count="1">
          <reference field="1" count="1">
            <x v="80"/>
          </reference>
        </references>
      </pivotArea>
    </format>
    <format dxfId="581">
      <pivotArea collapsedLevelsAreSubtotals="1" fieldPosition="0">
        <references count="1">
          <reference field="1" count="1">
            <x v="81"/>
          </reference>
        </references>
      </pivotArea>
    </format>
    <format dxfId="580">
      <pivotArea collapsedLevelsAreSubtotals="1" fieldPosition="0">
        <references count="1">
          <reference field="1" count="1">
            <x v="82"/>
          </reference>
        </references>
      </pivotArea>
    </format>
    <format dxfId="579">
      <pivotArea collapsedLevelsAreSubtotals="1" fieldPosition="0">
        <references count="1">
          <reference field="1" count="1">
            <x v="83"/>
          </reference>
        </references>
      </pivotArea>
    </format>
    <format dxfId="578">
      <pivotArea collapsedLevelsAreSubtotals="1" fieldPosition="0">
        <references count="1">
          <reference field="1" count="1">
            <x v="84"/>
          </reference>
        </references>
      </pivotArea>
    </format>
    <format dxfId="577">
      <pivotArea collapsedLevelsAreSubtotals="1" fieldPosition="0">
        <references count="1">
          <reference field="1" count="1">
            <x v="85"/>
          </reference>
        </references>
      </pivotArea>
    </format>
    <format dxfId="576">
      <pivotArea collapsedLevelsAreSubtotals="1" fieldPosition="0">
        <references count="1">
          <reference field="1" count="1">
            <x v="86"/>
          </reference>
        </references>
      </pivotArea>
    </format>
    <format dxfId="575">
      <pivotArea collapsedLevelsAreSubtotals="1" fieldPosition="0">
        <references count="1">
          <reference field="1" count="1">
            <x v="87"/>
          </reference>
        </references>
      </pivotArea>
    </format>
    <format dxfId="574">
      <pivotArea collapsedLevelsAreSubtotals="1" fieldPosition="0">
        <references count="1">
          <reference field="1" count="1">
            <x v="88"/>
          </reference>
        </references>
      </pivotArea>
    </format>
    <format dxfId="573">
      <pivotArea collapsedLevelsAreSubtotals="1" fieldPosition="0">
        <references count="1">
          <reference field="1" count="1">
            <x v="89"/>
          </reference>
        </references>
      </pivotArea>
    </format>
    <format dxfId="572">
      <pivotArea collapsedLevelsAreSubtotals="1" fieldPosition="0">
        <references count="1">
          <reference field="1" count="1">
            <x v="90"/>
          </reference>
        </references>
      </pivotArea>
    </format>
    <format dxfId="571">
      <pivotArea collapsedLevelsAreSubtotals="1" fieldPosition="0">
        <references count="1">
          <reference field="1" count="1">
            <x v="91"/>
          </reference>
        </references>
      </pivotArea>
    </format>
    <format dxfId="570">
      <pivotArea collapsedLevelsAreSubtotals="1" fieldPosition="0">
        <references count="1">
          <reference field="1" count="1">
            <x v="92"/>
          </reference>
        </references>
      </pivotArea>
    </format>
    <format dxfId="569">
      <pivotArea collapsedLevelsAreSubtotals="1" fieldPosition="0">
        <references count="1">
          <reference field="1" count="1">
            <x v="93"/>
          </reference>
        </references>
      </pivotArea>
    </format>
    <format dxfId="568">
      <pivotArea collapsedLevelsAreSubtotals="1" fieldPosition="0">
        <references count="1">
          <reference field="1" count="1">
            <x v="94"/>
          </reference>
        </references>
      </pivotArea>
    </format>
    <format dxfId="567">
      <pivotArea collapsedLevelsAreSubtotals="1" fieldPosition="0">
        <references count="1">
          <reference field="1" count="1">
            <x v="95"/>
          </reference>
        </references>
      </pivotArea>
    </format>
    <format dxfId="566">
      <pivotArea collapsedLevelsAreSubtotals="1" fieldPosition="0">
        <references count="1">
          <reference field="1" count="1">
            <x v="96"/>
          </reference>
        </references>
      </pivotArea>
    </format>
    <format dxfId="565">
      <pivotArea collapsedLevelsAreSubtotals="1" fieldPosition="0">
        <references count="1">
          <reference field="1" count="1">
            <x v="97"/>
          </reference>
        </references>
      </pivotArea>
    </format>
    <format dxfId="564">
      <pivotArea collapsedLevelsAreSubtotals="1" fieldPosition="0">
        <references count="1">
          <reference field="1" count="1">
            <x v="98"/>
          </reference>
        </references>
      </pivotArea>
    </format>
    <format dxfId="563">
      <pivotArea collapsedLevelsAreSubtotals="1" fieldPosition="0">
        <references count="1">
          <reference field="1" count="1">
            <x v="99"/>
          </reference>
        </references>
      </pivotArea>
    </format>
    <format dxfId="562">
      <pivotArea collapsedLevelsAreSubtotals="1" fieldPosition="0">
        <references count="1">
          <reference field="1" count="1">
            <x v="100"/>
          </reference>
        </references>
      </pivotArea>
    </format>
    <format dxfId="561">
      <pivotArea collapsedLevelsAreSubtotals="1" fieldPosition="0">
        <references count="1">
          <reference field="1" count="1">
            <x v="101"/>
          </reference>
        </references>
      </pivotArea>
    </format>
    <format dxfId="560">
      <pivotArea collapsedLevelsAreSubtotals="1" fieldPosition="0">
        <references count="1">
          <reference field="1" count="1">
            <x v="102"/>
          </reference>
        </references>
      </pivotArea>
    </format>
    <format dxfId="559">
      <pivotArea collapsedLevelsAreSubtotals="1" fieldPosition="0">
        <references count="1">
          <reference field="1" count="1">
            <x v="103"/>
          </reference>
        </references>
      </pivotArea>
    </format>
    <format dxfId="558">
      <pivotArea collapsedLevelsAreSubtotals="1" fieldPosition="0">
        <references count="1">
          <reference field="1" count="1">
            <x v="104"/>
          </reference>
        </references>
      </pivotArea>
    </format>
    <format dxfId="557">
      <pivotArea collapsedLevelsAreSubtotals="1" fieldPosition="0">
        <references count="1">
          <reference field="1" count="1">
            <x v="105"/>
          </reference>
        </references>
      </pivotArea>
    </format>
    <format dxfId="556">
      <pivotArea collapsedLevelsAreSubtotals="1" fieldPosition="0">
        <references count="1">
          <reference field="1" count="1">
            <x v="106"/>
          </reference>
        </references>
      </pivotArea>
    </format>
    <format dxfId="555">
      <pivotArea collapsedLevelsAreSubtotals="1" fieldPosition="0">
        <references count="1">
          <reference field="1" count="1">
            <x v="107"/>
          </reference>
        </references>
      </pivotArea>
    </format>
    <format dxfId="554">
      <pivotArea dataOnly="0" labelOnly="1" fieldPosition="0">
        <references count="1">
          <reference field="1" count="30">
            <x v="80"/>
            <x v="81"/>
            <x v="82"/>
            <x v="83"/>
            <x v="84"/>
            <x v="85"/>
            <x v="86"/>
            <x v="87"/>
            <x v="88"/>
            <x v="89"/>
            <x v="90"/>
            <x v="91"/>
            <x v="92"/>
            <x v="93"/>
            <x v="94"/>
            <x v="95"/>
            <x v="96"/>
            <x v="97"/>
            <x v="98"/>
            <x v="99"/>
            <x v="100"/>
            <x v="101"/>
            <x v="102"/>
            <x v="103"/>
            <x v="104"/>
            <x v="105"/>
            <x v="106"/>
            <x v="107"/>
            <x v="196"/>
            <x v="197"/>
          </reference>
        </references>
      </pivotArea>
    </format>
    <format dxfId="553">
      <pivotArea collapsedLevelsAreSubtotals="1" fieldPosition="0">
        <references count="2">
          <reference field="4294967294" count="2" selected="0">
            <x v="0"/>
            <x v="1"/>
          </reference>
          <reference field="1" count="1">
            <x v="170"/>
          </reference>
        </references>
      </pivotArea>
    </format>
    <format dxfId="552">
      <pivotArea collapsedLevelsAreSubtotals="1" fieldPosition="0">
        <references count="2">
          <reference field="4294967294" count="2" selected="0">
            <x v="0"/>
            <x v="1"/>
          </reference>
          <reference field="1" count="1">
            <x v="171"/>
          </reference>
        </references>
      </pivotArea>
    </format>
    <format dxfId="551">
      <pivotArea collapsedLevelsAreSubtotals="1" fieldPosition="0">
        <references count="2">
          <reference field="4294967294" count="2" selected="0">
            <x v="0"/>
            <x v="1"/>
          </reference>
          <reference field="1" count="1">
            <x v="174"/>
          </reference>
        </references>
      </pivotArea>
    </format>
    <format dxfId="550">
      <pivotArea collapsedLevelsAreSubtotals="1" fieldPosition="0">
        <references count="2">
          <reference field="4294967294" count="2" selected="0">
            <x v="0"/>
            <x v="1"/>
          </reference>
          <reference field="1" count="1">
            <x v="175"/>
          </reference>
        </references>
      </pivotArea>
    </format>
    <format dxfId="549">
      <pivotArea collapsedLevelsAreSubtotals="1" fieldPosition="0">
        <references count="2">
          <reference field="4294967294" count="2" selected="0">
            <x v="0"/>
            <x v="1"/>
          </reference>
          <reference field="1" count="1">
            <x v="176"/>
          </reference>
        </references>
      </pivotArea>
    </format>
    <format dxfId="548">
      <pivotArea collapsedLevelsAreSubtotals="1" fieldPosition="0">
        <references count="2">
          <reference field="4294967294" count="2" selected="0">
            <x v="0"/>
            <x v="1"/>
          </reference>
          <reference field="1" count="1">
            <x v="177"/>
          </reference>
        </references>
      </pivotArea>
    </format>
    <format dxfId="547">
      <pivotArea collapsedLevelsAreSubtotals="1" fieldPosition="0">
        <references count="2">
          <reference field="4294967294" count="2" selected="0">
            <x v="0"/>
            <x v="1"/>
          </reference>
          <reference field="1" count="1">
            <x v="178"/>
          </reference>
        </references>
      </pivotArea>
    </format>
    <format dxfId="546">
      <pivotArea collapsedLevelsAreSubtotals="1" fieldPosition="0">
        <references count="2">
          <reference field="4294967294" count="2" selected="0">
            <x v="0"/>
            <x v="1"/>
          </reference>
          <reference field="1" count="1">
            <x v="181"/>
          </reference>
        </references>
      </pivotArea>
    </format>
    <format dxfId="545">
      <pivotArea dataOnly="0" labelOnly="1" fieldPosition="0">
        <references count="1">
          <reference field="1" count="8">
            <x v="170"/>
            <x v="171"/>
            <x v="174"/>
            <x v="175"/>
            <x v="176"/>
            <x v="177"/>
            <x v="178"/>
            <x v="181"/>
          </reference>
        </references>
      </pivotArea>
    </format>
    <format dxfId="544">
      <pivotArea collapsedLevelsAreSubtotals="1" fieldPosition="0">
        <references count="2">
          <reference field="4294967294" count="1" selected="0">
            <x v="2"/>
          </reference>
          <reference field="1" count="1">
            <x v="170"/>
          </reference>
        </references>
      </pivotArea>
    </format>
    <format dxfId="543">
      <pivotArea collapsedLevelsAreSubtotals="1" fieldPosition="0">
        <references count="2">
          <reference field="4294967294" count="1" selected="0">
            <x v="2"/>
          </reference>
          <reference field="1" count="1">
            <x v="171"/>
          </reference>
        </references>
      </pivotArea>
    </format>
    <format dxfId="542">
      <pivotArea collapsedLevelsAreSubtotals="1" fieldPosition="0">
        <references count="2">
          <reference field="4294967294" count="1" selected="0">
            <x v="2"/>
          </reference>
          <reference field="1" count="1">
            <x v="174"/>
          </reference>
        </references>
      </pivotArea>
    </format>
    <format dxfId="541">
      <pivotArea collapsedLevelsAreSubtotals="1" fieldPosition="0">
        <references count="2">
          <reference field="4294967294" count="1" selected="0">
            <x v="2"/>
          </reference>
          <reference field="1" count="1">
            <x v="175"/>
          </reference>
        </references>
      </pivotArea>
    </format>
    <format dxfId="540">
      <pivotArea collapsedLevelsAreSubtotals="1" fieldPosition="0">
        <references count="2">
          <reference field="4294967294" count="1" selected="0">
            <x v="2"/>
          </reference>
          <reference field="1" count="1">
            <x v="176"/>
          </reference>
        </references>
      </pivotArea>
    </format>
    <format dxfId="539">
      <pivotArea collapsedLevelsAreSubtotals="1" fieldPosition="0">
        <references count="2">
          <reference field="4294967294" count="1" selected="0">
            <x v="2"/>
          </reference>
          <reference field="1" count="1">
            <x v="177"/>
          </reference>
        </references>
      </pivotArea>
    </format>
    <format dxfId="538">
      <pivotArea collapsedLevelsAreSubtotals="1" fieldPosition="0">
        <references count="2">
          <reference field="4294967294" count="1" selected="0">
            <x v="2"/>
          </reference>
          <reference field="1" count="1">
            <x v="178"/>
          </reference>
        </references>
      </pivotArea>
    </format>
    <format dxfId="537">
      <pivotArea collapsedLevelsAreSubtotals="1" fieldPosition="0">
        <references count="2">
          <reference field="4294967294" count="1" selected="0">
            <x v="2"/>
          </reference>
          <reference field="1" count="1">
            <x v="181"/>
          </reference>
        </references>
      </pivotArea>
    </format>
    <format dxfId="536">
      <pivotArea dataOnly="0" labelOnly="1" fieldPosition="0">
        <references count="1">
          <reference field="1" count="3">
            <x v="63"/>
            <x v="64"/>
            <x v="75"/>
          </reference>
        </references>
      </pivotArea>
    </format>
    <format dxfId="535">
      <pivotArea dataOnly="0" labelOnly="1" fieldPosition="0">
        <references count="1">
          <reference field="1" count="8">
            <x v="170"/>
            <x v="171"/>
            <x v="174"/>
            <x v="175"/>
            <x v="176"/>
            <x v="177"/>
            <x v="178"/>
            <x v="181"/>
          </reference>
        </references>
      </pivotArea>
    </format>
    <format dxfId="534">
      <pivotArea collapsedLevelsAreSubtotals="1" fieldPosition="0">
        <references count="1">
          <reference field="1" count="1">
            <x v="186"/>
          </reference>
        </references>
      </pivotArea>
    </format>
    <format dxfId="533">
      <pivotArea dataOnly="0" labelOnly="1" fieldPosition="0">
        <references count="1">
          <reference field="1" count="1">
            <x v="186"/>
          </reference>
        </references>
      </pivotArea>
    </format>
    <format dxfId="532">
      <pivotArea collapsedLevelsAreSubtotals="1" fieldPosition="0">
        <references count="1">
          <reference field="1" count="1">
            <x v="186"/>
          </reference>
        </references>
      </pivotArea>
    </format>
    <format dxfId="531">
      <pivotArea collapsedLevelsAreSubtotals="1" fieldPosition="0">
        <references count="1">
          <reference field="1" count="1">
            <x v="187"/>
          </reference>
        </references>
      </pivotArea>
    </format>
    <format dxfId="530">
      <pivotArea collapsedLevelsAreSubtotals="1" fieldPosition="0">
        <references count="1">
          <reference field="1" count="1">
            <x v="187"/>
          </reference>
        </references>
      </pivotArea>
    </format>
    <format dxfId="529">
      <pivotArea collapsedLevelsAreSubtotals="1" fieldPosition="0">
        <references count="1">
          <reference field="1" count="1">
            <x v="187"/>
          </reference>
        </references>
      </pivotArea>
    </format>
    <format dxfId="528">
      <pivotArea collapsedLevelsAreSubtotals="1" fieldPosition="0">
        <references count="1">
          <reference field="1" count="1">
            <x v="187"/>
          </reference>
        </references>
      </pivotArea>
    </format>
    <format dxfId="527">
      <pivotArea collapsedLevelsAreSubtotals="1" fieldPosition="0">
        <references count="1">
          <reference field="1" count="1">
            <x v="187"/>
          </reference>
        </references>
      </pivotArea>
    </format>
    <format dxfId="526">
      <pivotArea collapsedLevelsAreSubtotals="1" fieldPosition="0">
        <references count="1">
          <reference field="1" count="1">
            <x v="187"/>
          </reference>
        </references>
      </pivotArea>
    </format>
    <format dxfId="525">
      <pivotArea collapsedLevelsAreSubtotals="1" fieldPosition="0">
        <references count="1">
          <reference field="1" count="1">
            <x v="202"/>
          </reference>
        </references>
      </pivotArea>
    </format>
    <format dxfId="524">
      <pivotArea collapsedLevelsAreSubtotals="1" fieldPosition="0">
        <references count="1">
          <reference field="1" count="1">
            <x v="79"/>
          </reference>
        </references>
      </pivotArea>
    </format>
    <format dxfId="523">
      <pivotArea collapsedLevelsAreSubtotals="1" fieldPosition="0">
        <references count="1">
          <reference field="1" count="1">
            <x v="200"/>
          </reference>
        </references>
      </pivotArea>
    </format>
    <format dxfId="522">
      <pivotArea collapsedLevelsAreSubtotals="1" fieldPosition="0">
        <references count="1">
          <reference field="1" count="1">
            <x v="199"/>
          </reference>
        </references>
      </pivotArea>
    </format>
    <format dxfId="521">
      <pivotArea collapsedLevelsAreSubtotals="1" fieldPosition="0">
        <references count="1">
          <reference field="1" count="1">
            <x v="201"/>
          </reference>
        </references>
      </pivotArea>
    </format>
    <format dxfId="520">
      <pivotArea collapsedLevelsAreSubtotals="1" fieldPosition="0">
        <references count="1">
          <reference field="1" count="1">
            <x v="198"/>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195"/>
          </reference>
        </references>
      </pivotArea>
    </format>
    <format dxfId="517">
      <pivotArea dataOnly="0" labelOnly="1" fieldPosition="0">
        <references count="1">
          <reference field="1" count="8">
            <x v="79"/>
            <x v="195"/>
            <x v="198"/>
            <x v="199"/>
            <x v="200"/>
            <x v="201"/>
            <x v="202"/>
            <x v="203"/>
          </reference>
        </references>
      </pivotArea>
    </format>
    <format dxfId="516">
      <pivotArea collapsedLevelsAreSubtotals="1" fieldPosition="0">
        <references count="1">
          <reference field="1" count="1">
            <x v="202"/>
          </reference>
        </references>
      </pivotArea>
    </format>
    <format dxfId="515">
      <pivotArea collapsedLevelsAreSubtotals="1" fieldPosition="0">
        <references count="1">
          <reference field="1" count="1">
            <x v="79"/>
          </reference>
        </references>
      </pivotArea>
    </format>
    <format dxfId="514">
      <pivotArea collapsedLevelsAreSubtotals="1" fieldPosition="0">
        <references count="1">
          <reference field="1" count="1">
            <x v="200"/>
          </reference>
        </references>
      </pivotArea>
    </format>
    <format dxfId="513">
      <pivotArea collapsedLevelsAreSubtotals="1" fieldPosition="0">
        <references count="1">
          <reference field="1" count="1">
            <x v="199"/>
          </reference>
        </references>
      </pivotArea>
    </format>
    <format dxfId="512">
      <pivotArea collapsedLevelsAreSubtotals="1" fieldPosition="0">
        <references count="1">
          <reference field="1" count="1">
            <x v="201"/>
          </reference>
        </references>
      </pivotArea>
    </format>
    <format dxfId="511">
      <pivotArea collapsedLevelsAreSubtotals="1" fieldPosition="0">
        <references count="1">
          <reference field="1" count="1">
            <x v="198"/>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195"/>
          </reference>
        </references>
      </pivotArea>
    </format>
    <format dxfId="508">
      <pivotArea dataOnly="0" labelOnly="1" fieldPosition="0">
        <references count="1">
          <reference field="1" count="8">
            <x v="79"/>
            <x v="195"/>
            <x v="198"/>
            <x v="199"/>
            <x v="200"/>
            <x v="201"/>
            <x v="202"/>
            <x v="203"/>
          </reference>
        </references>
      </pivotArea>
    </format>
    <format dxfId="507">
      <pivotArea collapsedLevelsAreSubtotals="1" fieldPosition="0">
        <references count="1">
          <reference field="1" count="1">
            <x v="202"/>
          </reference>
        </references>
      </pivotArea>
    </format>
    <format dxfId="506">
      <pivotArea collapsedLevelsAreSubtotals="1" fieldPosition="0">
        <references count="1">
          <reference field="1" count="1">
            <x v="79"/>
          </reference>
        </references>
      </pivotArea>
    </format>
    <format dxfId="505">
      <pivotArea collapsedLevelsAreSubtotals="1" fieldPosition="0">
        <references count="1">
          <reference field="1" count="1">
            <x v="200"/>
          </reference>
        </references>
      </pivotArea>
    </format>
    <format dxfId="504">
      <pivotArea collapsedLevelsAreSubtotals="1" fieldPosition="0">
        <references count="1">
          <reference field="1" count="1">
            <x v="199"/>
          </reference>
        </references>
      </pivotArea>
    </format>
    <format dxfId="503">
      <pivotArea collapsedLevelsAreSubtotals="1" fieldPosition="0">
        <references count="1">
          <reference field="1" count="1">
            <x v="201"/>
          </reference>
        </references>
      </pivotArea>
    </format>
    <format dxfId="502">
      <pivotArea collapsedLevelsAreSubtotals="1" fieldPosition="0">
        <references count="1">
          <reference field="1" count="1">
            <x v="198"/>
          </reference>
        </references>
      </pivotArea>
    </format>
    <format dxfId="501">
      <pivotArea collapsedLevelsAreSubtotals="1" fieldPosition="0">
        <references count="1">
          <reference field="1" count="1">
            <x v="203"/>
          </reference>
        </references>
      </pivotArea>
    </format>
    <format dxfId="500">
      <pivotArea collapsedLevelsAreSubtotals="1" fieldPosition="0">
        <references count="1">
          <reference field="1" count="1">
            <x v="195"/>
          </reference>
        </references>
      </pivotArea>
    </format>
    <format dxfId="499">
      <pivotArea dataOnly="0" labelOnly="1" fieldPosition="0">
        <references count="1">
          <reference field="1" count="8">
            <x v="79"/>
            <x v="195"/>
            <x v="198"/>
            <x v="199"/>
            <x v="200"/>
            <x v="201"/>
            <x v="202"/>
            <x v="203"/>
          </reference>
        </references>
      </pivotArea>
    </format>
    <format dxfId="498">
      <pivotArea collapsedLevelsAreSubtotals="1" fieldPosition="0">
        <references count="1">
          <reference field="1" count="1">
            <x v="187"/>
          </reference>
        </references>
      </pivotArea>
    </format>
    <format dxfId="497">
      <pivotArea collapsedLevelsAreSubtotals="1" fieldPosition="0">
        <references count="1">
          <reference field="1" count="1">
            <x v="188"/>
          </reference>
        </references>
      </pivotArea>
    </format>
    <format dxfId="496">
      <pivotArea collapsedLevelsAreSubtotals="1" fieldPosition="0">
        <references count="1">
          <reference field="1" count="1">
            <x v="189"/>
          </reference>
        </references>
      </pivotArea>
    </format>
    <format dxfId="495">
      <pivotArea collapsedLevelsAreSubtotals="1" fieldPosition="0">
        <references count="1">
          <reference field="1" count="1">
            <x v="187"/>
          </reference>
        </references>
      </pivotArea>
    </format>
    <format dxfId="494">
      <pivotArea collapsedLevelsAreSubtotals="1" fieldPosition="0">
        <references count="1">
          <reference field="1" count="1">
            <x v="187"/>
          </reference>
        </references>
      </pivotArea>
    </format>
    <format dxfId="493">
      <pivotArea collapsedLevelsAreSubtotals="1" fieldPosition="0">
        <references count="1">
          <reference field="1" count="1">
            <x v="187"/>
          </reference>
        </references>
      </pivotArea>
    </format>
    <format dxfId="492">
      <pivotArea collapsedLevelsAreSubtotals="1" fieldPosition="0">
        <references count="1">
          <reference field="1" count="1">
            <x v="187"/>
          </reference>
        </references>
      </pivotArea>
    </format>
    <format dxfId="491">
      <pivotArea collapsedLevelsAreSubtotals="1" fieldPosition="0">
        <references count="1">
          <reference field="1" count="1">
            <x v="188"/>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90"/>
          </reference>
        </references>
      </pivotArea>
    </format>
    <format dxfId="488">
      <pivotArea collapsedLevelsAreSubtotals="1" fieldPosition="0">
        <references count="1">
          <reference field="1" count="1">
            <x v="191"/>
          </reference>
        </references>
      </pivotArea>
    </format>
    <format dxfId="487">
      <pivotArea dataOnly="0" labelOnly="1" fieldPosition="0">
        <references count="1">
          <reference field="1" count="17">
            <x v="51"/>
            <x v="52"/>
            <x v="57"/>
            <x v="58"/>
            <x v="59"/>
            <x v="60"/>
            <x v="61"/>
            <x v="62"/>
            <x v="63"/>
            <x v="64"/>
            <x v="65"/>
            <x v="66"/>
            <x v="67"/>
            <x v="68"/>
            <x v="69"/>
            <x v="71"/>
            <x v="73"/>
          </reference>
        </references>
      </pivotArea>
    </format>
    <format dxfId="486">
      <pivotArea outline="0" collapsedLevelsAreSubtotals="1" fieldPosition="0"/>
    </format>
    <format dxfId="485">
      <pivotArea dataOnly="0" labelOnly="1" fieldPosition="0">
        <references count="1">
          <reference field="1" count="21">
            <x v="45"/>
            <x v="47"/>
            <x v="48"/>
            <x v="54"/>
            <x v="56"/>
            <x v="60"/>
            <x v="61"/>
            <x v="63"/>
            <x v="64"/>
            <x v="65"/>
            <x v="66"/>
            <x v="67"/>
            <x v="68"/>
            <x v="69"/>
            <x v="71"/>
            <x v="74"/>
            <x v="80"/>
            <x v="122"/>
            <x v="136"/>
            <x v="138"/>
            <x v="145"/>
          </reference>
        </references>
      </pivotArea>
    </format>
    <format dxfId="484">
      <pivotArea outline="0" collapsedLevelsAreSubtotals="1" fieldPosition="0"/>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9">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78">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77">
      <pivotArea dataOnly="0" labelOnly="1" grandRow="1" outline="0" fieldPosition="0"/>
    </format>
    <format dxfId="476">
      <pivotArea dataOnly="0" labelOnly="1" fieldPosition="0">
        <references count="2">
          <reference field="1" count="1" selected="0">
            <x v="46"/>
          </reference>
          <reference field="2" count="7">
            <x v="311"/>
            <x v="326"/>
            <x v="415"/>
            <x v="418"/>
            <x v="446"/>
            <x v="648"/>
            <x v="788"/>
          </reference>
        </references>
      </pivotArea>
    </format>
    <format dxfId="475">
      <pivotArea dataOnly="0" labelOnly="1" outline="0" fieldPosition="0">
        <references count="1">
          <reference field="4294967294" count="3">
            <x v="0"/>
            <x v="1"/>
            <x v="2"/>
          </reference>
        </references>
      </pivotArea>
    </format>
    <format dxfId="474">
      <pivotArea type="all" dataOnly="0" outline="0" fieldPosition="0"/>
    </format>
    <format dxfId="473">
      <pivotArea outline="0" collapsedLevelsAreSubtotals="1" fieldPosition="0"/>
    </format>
    <format dxfId="472">
      <pivotArea field="1" type="button" dataOnly="0" labelOnly="1" outline="0" axis="axisRow" fieldPosition="0"/>
    </format>
    <format dxfId="471">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0">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69">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68">
      <pivotArea dataOnly="0" labelOnly="1" grandRow="1" outline="0" fieldPosition="0"/>
    </format>
    <format dxfId="467">
      <pivotArea dataOnly="0" labelOnly="1" fieldPosition="0">
        <references count="2">
          <reference field="1" count="1" selected="0">
            <x v="46"/>
          </reference>
          <reference field="2" count="7">
            <x v="311"/>
            <x v="326"/>
            <x v="415"/>
            <x v="418"/>
            <x v="446"/>
            <x v="648"/>
            <x v="788"/>
          </reference>
        </references>
      </pivotArea>
    </format>
    <format dxfId="466">
      <pivotArea dataOnly="0" labelOnly="1" outline="0" fieldPosition="0">
        <references count="1">
          <reference field="4294967294" count="3">
            <x v="0"/>
            <x v="1"/>
            <x v="2"/>
          </reference>
        </references>
      </pivotArea>
    </format>
    <format dxfId="465">
      <pivotArea dataOnly="0" labelOnly="1" fieldPosition="0">
        <references count="1">
          <reference field="1" count="50">
            <x v="16"/>
            <x v="45"/>
            <x v="46"/>
            <x v="47"/>
            <x v="48"/>
            <x v="49"/>
            <x v="50"/>
            <x v="51"/>
            <x v="52"/>
            <x v="54"/>
            <x v="55"/>
            <x v="56"/>
            <x v="57"/>
            <x v="58"/>
            <x v="59"/>
            <x v="60"/>
            <x v="61"/>
            <x v="62"/>
            <x v="63"/>
            <x v="64"/>
            <x v="65"/>
            <x v="66"/>
            <x v="67"/>
            <x v="68"/>
            <x v="69"/>
            <x v="71"/>
            <x v="73"/>
            <x v="74"/>
            <x v="75"/>
            <x v="76"/>
            <x v="77"/>
            <x v="78"/>
            <x v="79"/>
            <x v="80"/>
            <x v="81"/>
            <x v="82"/>
            <x v="83"/>
            <x v="84"/>
            <x v="85"/>
            <x v="86"/>
            <x v="87"/>
            <x v="195"/>
            <x v="196"/>
            <x v="197"/>
            <x v="198"/>
            <x v="199"/>
            <x v="200"/>
            <x v="201"/>
            <x v="202"/>
            <x v="203"/>
          </reference>
        </references>
      </pivotArea>
    </format>
    <format dxfId="464">
      <pivotArea dataOnly="0" labelOnly="1" fieldPosition="0">
        <references count="1">
          <reference field="1" count="50">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463">
      <pivotArea dataOnly="0" labelOnly="1" fieldPosition="0">
        <references count="1">
          <reference field="1" count="46">
            <x v="53"/>
            <x v="138"/>
            <x v="139"/>
            <x v="140"/>
            <x v="141"/>
            <x v="142"/>
            <x v="143"/>
            <x v="144"/>
            <x v="145"/>
            <x v="146"/>
            <x v="147"/>
            <x v="148"/>
            <x v="149"/>
            <x v="150"/>
            <x v="151"/>
            <x v="152"/>
            <x v="153"/>
            <x v="154"/>
            <x v="155"/>
            <x v="156"/>
            <x v="157"/>
            <x v="158"/>
            <x v="159"/>
            <x v="160"/>
            <x v="161"/>
            <x v="162"/>
            <x v="163"/>
            <x v="165"/>
            <x v="166"/>
            <x v="167"/>
            <x v="169"/>
            <x v="170"/>
            <x v="171"/>
            <x v="174"/>
            <x v="175"/>
            <x v="176"/>
            <x v="177"/>
            <x v="178"/>
            <x v="181"/>
            <x v="186"/>
            <x v="187"/>
            <x v="188"/>
            <x v="189"/>
            <x v="190"/>
            <x v="191"/>
            <x v="194"/>
          </reference>
        </references>
      </pivotArea>
    </format>
    <format dxfId="462">
      <pivotArea outline="0" collapsedLevelsAreSubtotals="1" fieldPosition="0"/>
    </format>
    <format dxfId="461">
      <pivotArea dataOnly="0" labelOnly="1" fieldPosition="0">
        <references count="1">
          <reference field="1" count="50">
            <x v="16"/>
            <x v="45"/>
            <x v="46"/>
            <x v="47"/>
            <x v="48"/>
            <x v="49"/>
            <x v="50"/>
            <x v="51"/>
            <x v="52"/>
            <x v="53"/>
            <x v="54"/>
            <x v="55"/>
            <x v="56"/>
            <x v="57"/>
            <x v="58"/>
            <x v="59"/>
            <x v="60"/>
            <x v="61"/>
            <x v="62"/>
            <x v="63"/>
            <x v="64"/>
            <x v="65"/>
            <x v="66"/>
            <x v="67"/>
            <x v="68"/>
            <x v="69"/>
            <x v="71"/>
            <x v="73"/>
            <x v="74"/>
            <x v="75"/>
            <x v="76"/>
            <x v="77"/>
            <x v="78"/>
            <x v="79"/>
            <x v="80"/>
            <x v="81"/>
            <x v="82"/>
            <x v="83"/>
            <x v="84"/>
            <x v="85"/>
            <x v="86"/>
            <x v="87"/>
            <x v="88"/>
            <x v="89"/>
            <x v="90"/>
            <x v="91"/>
            <x v="92"/>
            <x v="93"/>
            <x v="94"/>
            <x v="95"/>
          </reference>
        </references>
      </pivotArea>
    </format>
    <format dxfId="460">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59">
      <pivotArea dataOnly="0" labelOnly="1" fieldPosition="0">
        <references count="1">
          <reference field="1" count="46">
            <x v="146"/>
            <x v="147"/>
            <x v="148"/>
            <x v="149"/>
            <x v="150"/>
            <x v="151"/>
            <x v="152"/>
            <x v="153"/>
            <x v="154"/>
            <x v="155"/>
            <x v="156"/>
            <x v="157"/>
            <x v="158"/>
            <x v="159"/>
            <x v="160"/>
            <x v="161"/>
            <x v="162"/>
            <x v="163"/>
            <x v="165"/>
            <x v="166"/>
            <x v="167"/>
            <x v="169"/>
            <x v="170"/>
            <x v="171"/>
            <x v="174"/>
            <x v="175"/>
            <x v="176"/>
            <x v="177"/>
            <x v="178"/>
            <x v="181"/>
            <x v="186"/>
            <x v="187"/>
            <x v="188"/>
            <x v="189"/>
            <x v="190"/>
            <x v="191"/>
            <x v="194"/>
            <x v="195"/>
            <x v="196"/>
            <x v="197"/>
            <x v="198"/>
            <x v="199"/>
            <x v="200"/>
            <x v="201"/>
            <x v="202"/>
            <x v="203"/>
          </reference>
        </references>
      </pivotArea>
    </format>
    <format dxfId="458">
      <pivotArea dataOnly="0" labelOnly="1" grandRow="1" outline="0" fieldPosition="0"/>
    </format>
    <format dxfId="457">
      <pivotArea collapsedLevelsAreSubtotals="1" fieldPosition="0">
        <references count="1">
          <reference field="1" count="1">
            <x v="46"/>
          </reference>
        </references>
      </pivotArea>
    </format>
    <format dxfId="456">
      <pivotArea collapsedLevelsAreSubtotals="1" fieldPosition="0">
        <references count="1">
          <reference field="1" count="1">
            <x v="47"/>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3">
            <x v="46"/>
            <x v="47"/>
            <x v="48"/>
          </reference>
        </references>
      </pivotArea>
    </format>
    <format dxfId="453">
      <pivotArea collapsedLevelsAreSubtotals="1" fieldPosition="0">
        <references count="1">
          <reference field="1" count="1">
            <x v="45"/>
          </reference>
        </references>
      </pivotArea>
    </format>
    <format dxfId="452">
      <pivotArea dataOnly="0" labelOnly="1" fieldPosition="0">
        <references count="1">
          <reference field="1" count="1">
            <x v="45"/>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1">
            <x v="44"/>
          </reference>
        </references>
      </pivotArea>
    </format>
    <format dxfId="447">
      <pivotArea dataOnly="0" labelOnly="1" fieldPosition="0">
        <references count="1">
          <reference field="1" count="1">
            <x v="43"/>
          </reference>
        </references>
      </pivotArea>
    </format>
    <format dxfId="446">
      <pivotArea dataOnly="0" labelOnly="1" fieldPosition="0">
        <references count="1">
          <reference field="1" count="1">
            <x v="42"/>
          </reference>
        </references>
      </pivotArea>
    </format>
    <format dxfId="445">
      <pivotArea collapsedLevelsAreSubtotals="1" fieldPosition="0">
        <references count="1">
          <reference field="1" count="1">
            <x v="42"/>
          </reference>
        </references>
      </pivotArea>
    </format>
    <format dxfId="444">
      <pivotArea collapsedLevelsAreSubtotals="1" fieldPosition="0">
        <references count="1">
          <reference field="1" count="1">
            <x v="43"/>
          </reference>
        </references>
      </pivotArea>
    </format>
    <format dxfId="443">
      <pivotArea collapsedLevelsAreSubtotals="1" fieldPosition="0">
        <references count="1">
          <reference field="1" count="1">
            <x v="40"/>
          </reference>
        </references>
      </pivotArea>
    </format>
    <format dxfId="442">
      <pivotArea collapsedLevelsAreSubtotals="1" fieldPosition="0">
        <references count="1">
          <reference field="1" count="1">
            <x v="41"/>
          </reference>
        </references>
      </pivotArea>
    </format>
    <format dxfId="441">
      <pivotArea dataOnly="0" labelOnly="1" fieldPosition="0">
        <references count="1">
          <reference field="1" count="2">
            <x v="40"/>
            <x v="41"/>
          </reference>
        </references>
      </pivotArea>
    </format>
    <format dxfId="440">
      <pivotArea dataOnly="0" labelOnly="1" fieldPosition="0">
        <references count="1">
          <reference field="1" count="2">
            <x v="205"/>
            <x v="206"/>
          </reference>
        </references>
      </pivotArea>
    </format>
    <format dxfId="439">
      <pivotArea dataOnly="0" labelOnly="1" fieldPosition="0">
        <references count="1">
          <reference field="1" count="3">
            <x v="37"/>
            <x v="38"/>
            <x v="39"/>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9"/>
          </reference>
        </references>
      </pivotArea>
    </format>
    <format dxfId="435">
      <pivotArea collapsedLevelsAreSubtotals="1" fieldPosition="0">
        <references count="1">
          <reference field="1" count="1">
            <x v="35"/>
          </reference>
        </references>
      </pivotArea>
    </format>
    <format dxfId="434">
      <pivotArea collapsedLevelsAreSubtotals="1" fieldPosition="0">
        <references count="1">
          <reference field="1" count="1">
            <x v="36"/>
          </reference>
        </references>
      </pivotArea>
    </format>
    <format dxfId="433">
      <pivotArea dataOnly="0" labelOnly="1" fieldPosition="0">
        <references count="1">
          <reference field="1" count="2">
            <x v="35"/>
            <x v="36"/>
          </reference>
        </references>
      </pivotArea>
    </format>
    <format dxfId="432">
      <pivotArea collapsedLevelsAreSubtotals="1" fieldPosition="0">
        <references count="1">
          <reference field="1" count="1">
            <x v="33"/>
          </reference>
        </references>
      </pivotArea>
    </format>
    <format dxfId="431">
      <pivotArea collapsedLevelsAreSubtotals="1" fieldPosition="0">
        <references count="1">
          <reference field="1" count="1">
            <x v="34"/>
          </reference>
        </references>
      </pivotArea>
    </format>
    <format dxfId="430">
      <pivotArea dataOnly="0" labelOnly="1" fieldPosition="0">
        <references count="1">
          <reference field="1" count="2">
            <x v="33"/>
            <x v="34"/>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1">
            <x v="31"/>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1">
            <x v="28"/>
          </reference>
        </references>
      </pivotArea>
    </format>
    <format dxfId="420">
      <pivotArea collapsedLevelsAreSubtotals="1" fieldPosition="0">
        <references count="1">
          <reference field="1" count="1">
            <x v="27"/>
          </reference>
        </references>
      </pivotArea>
    </format>
    <format dxfId="419">
      <pivotArea dataOnly="0" labelOnly="1" fieldPosition="0">
        <references count="1">
          <reference field="1" count="1">
            <x v="27"/>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6"/>
          </reference>
        </references>
      </pivotArea>
    </format>
    <format dxfId="416">
      <pivotArea dataOnly="0" labelOnly="1" fieldPosition="0">
        <references count="1">
          <reference field="1" count="2">
            <x v="25"/>
            <x v="26"/>
          </reference>
        </references>
      </pivotArea>
    </format>
    <format dxfId="415">
      <pivotArea collapsedLevelsAreSubtotals="1" fieldPosition="0">
        <references count="1">
          <reference field="1" count="1">
            <x v="24"/>
          </reference>
        </references>
      </pivotArea>
    </format>
    <format dxfId="414">
      <pivotArea dataOnly="0" labelOnly="1" fieldPosition="0">
        <references count="1">
          <reference field="1" count="1">
            <x v="24"/>
          </reference>
        </references>
      </pivotArea>
    </format>
    <format dxfId="413">
      <pivotArea collapsedLevelsAreSubtotals="1" fieldPosition="0">
        <references count="1">
          <reference field="1" count="1">
            <x v="209"/>
          </reference>
        </references>
      </pivotArea>
    </format>
    <format dxfId="412">
      <pivotArea collapsedLevelsAreSubtotals="1" fieldPosition="0">
        <references count="1">
          <reference field="1" count="1">
            <x v="21"/>
          </reference>
        </references>
      </pivotArea>
    </format>
    <format dxfId="411">
      <pivotArea collapsedLevelsAreSubtotals="1" fieldPosition="0">
        <references count="1">
          <reference field="1" count="1">
            <x v="219"/>
          </reference>
        </references>
      </pivotArea>
    </format>
    <format dxfId="410">
      <pivotArea dataOnly="0" labelOnly="1" fieldPosition="0">
        <references count="1">
          <reference field="1" count="3">
            <x v="21"/>
            <x v="209"/>
            <x v="219"/>
          </reference>
        </references>
      </pivotArea>
    </format>
    <format dxfId="409">
      <pivotArea collapsedLevelsAreSubtotals="1" fieldPosition="0">
        <references count="1">
          <reference field="1" count="1">
            <x v="23"/>
          </reference>
        </references>
      </pivotArea>
    </format>
    <format dxfId="408">
      <pivotArea dataOnly="0" labelOnly="1" fieldPosition="0">
        <references count="1">
          <reference field="1" count="1">
            <x v="23"/>
          </reference>
        </references>
      </pivotArea>
    </format>
    <format dxfId="407">
      <pivotArea collapsedLevelsAreSubtotals="1" fieldPosition="0">
        <references count="1">
          <reference field="1" count="1">
            <x v="21"/>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2">
            <x v="21"/>
            <x v="22"/>
          </reference>
        </references>
      </pivotArea>
    </format>
    <format dxfId="404">
      <pivotArea dataOnly="0" labelOnly="1" fieldPosition="0">
        <references count="1">
          <reference field="1" count="1">
            <x v="22"/>
          </reference>
        </references>
      </pivotArea>
    </format>
    <format dxfId="403">
      <pivotArea collapsedLevelsAreSubtotals="1" fieldPosition="0">
        <references count="1">
          <reference field="1" count="1">
            <x v="20"/>
          </reference>
        </references>
      </pivotArea>
    </format>
    <format dxfId="402">
      <pivotArea dataOnly="0" labelOnly="1" fieldPosition="0">
        <references count="1">
          <reference field="1" count="1">
            <x v="20"/>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1">
            <x v="19"/>
          </reference>
        </references>
      </pivotArea>
    </format>
    <format dxfId="397">
      <pivotArea dataOnly="0" labelOnly="1" fieldPosition="0">
        <references count="1">
          <reference field="1" count="1">
            <x v="17"/>
          </reference>
        </references>
      </pivotArea>
    </format>
    <format dxfId="396">
      <pivotArea collapsedLevelsAreSubtotals="1" fieldPosition="0">
        <references count="1">
          <reference field="1" count="1">
            <x v="17"/>
          </reference>
        </references>
      </pivotArea>
    </format>
    <format dxfId="395">
      <pivotArea collapsedLevelsAreSubtotals="1" fieldPosition="0">
        <references count="1">
          <reference field="1" count="1">
            <x v="18"/>
          </reference>
        </references>
      </pivotArea>
    </format>
    <format dxfId="394">
      <pivotArea dataOnly="0" labelOnly="1" fieldPosition="0">
        <references count="1">
          <reference field="1" count="2">
            <x v="17"/>
            <x v="18"/>
          </reference>
        </references>
      </pivotArea>
    </format>
    <format dxfId="393">
      <pivotArea collapsedLevelsAreSubtotals="1" fieldPosition="0">
        <references count="1">
          <reference field="1" count="1">
            <x v="16"/>
          </reference>
        </references>
      </pivotArea>
    </format>
    <format dxfId="392">
      <pivotArea dataOnly="0" labelOnly="1" fieldPosition="0">
        <references count="1">
          <reference field="1" count="1">
            <x v="16"/>
          </reference>
        </references>
      </pivotArea>
    </format>
    <format dxfId="391">
      <pivotArea collapsedLevelsAreSubtotals="1" fieldPosition="0">
        <references count="1">
          <reference field="1" count="1">
            <x v="14"/>
          </reference>
        </references>
      </pivotArea>
    </format>
    <format dxfId="390">
      <pivotArea collapsedLevelsAreSubtotals="1" fieldPosition="0">
        <references count="1">
          <reference field="1" count="1">
            <x v="15"/>
          </reference>
        </references>
      </pivotArea>
    </format>
    <format dxfId="389">
      <pivotArea dataOnly="0" labelOnly="1" fieldPosition="0">
        <references count="1">
          <reference field="1" count="2">
            <x v="14"/>
            <x v="15"/>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1">
            <x v="13"/>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1">
            <x v="12"/>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dataOnly="0" labelOnly="1" fieldPosition="0">
        <references count="1">
          <reference field="1" count="2">
            <x v="10"/>
            <x v="11"/>
          </reference>
        </references>
      </pivotArea>
    </format>
    <format dxfId="381">
      <pivotArea collapsedLevelsAreSubtotals="1" fieldPosition="0">
        <references count="1">
          <reference field="1" count="1">
            <x v="228"/>
          </reference>
        </references>
      </pivotArea>
    </format>
    <format dxfId="380">
      <pivotArea dataOnly="0" labelOnly="1" fieldPosition="0">
        <references count="1">
          <reference field="1" count="1">
            <x v="228"/>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collapsedLevelsAreSubtotals="1" fieldPosition="0">
        <references count="1">
          <reference field="1" count="1">
            <x v="8"/>
          </reference>
        </references>
      </pivotArea>
    </format>
    <format dxfId="376">
      <pivotArea collapsedLevelsAreSubtotals="1" fieldPosition="0">
        <references count="1">
          <reference field="1" count="1">
            <x v="9"/>
          </reference>
        </references>
      </pivotArea>
    </format>
    <format dxfId="375">
      <pivotArea dataOnly="0" labelOnly="1" fieldPosition="0">
        <references count="1">
          <reference field="1" count="4">
            <x v="6"/>
            <x v="7"/>
            <x v="8"/>
            <x v="9"/>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1">
            <x v="5"/>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collapsedLevelsAreSubtotals="1" fieldPosition="0">
        <references count="1">
          <reference field="1" count="1">
            <x v="3"/>
          </reference>
        </references>
      </pivotArea>
    </format>
    <format dxfId="369">
      <pivotArea collapsedLevelsAreSubtotals="1" fieldPosition="0">
        <references count="1">
          <reference field="1" count="1">
            <x v="4"/>
          </reference>
        </references>
      </pivotArea>
    </format>
    <format dxfId="368">
      <pivotArea dataOnly="0" labelOnly="1" fieldPosition="0">
        <references count="1">
          <reference field="1" count="4">
            <x v="1"/>
            <x v="2"/>
            <x v="3"/>
            <x v="4"/>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9" firstHeaderRow="0" firstDataRow="1" firstDataCol="1" rowPageCount="1" colPageCount="1"/>
  <pivotFields count="8">
    <pivotField axis="axisPage" showAll="0">
      <items count="1369">
        <item x="0"/>
        <item x="1"/>
        <item x="2"/>
        <item x="4"/>
        <item x="5"/>
        <item x="7"/>
        <item x="8"/>
        <item x="9"/>
        <item x="10"/>
        <item x="11"/>
        <item x="12"/>
        <item m="1" x="1224"/>
        <item x="13"/>
        <item x="14"/>
        <item x="15"/>
        <item x="17"/>
        <item x="19"/>
        <item x="3"/>
        <item x="6"/>
        <item x="18"/>
        <item x="16"/>
        <item m="1" x="1226"/>
        <item m="1" x="1225"/>
        <item x="22"/>
        <item x="20"/>
        <item x="24"/>
        <item m="1" x="1227"/>
        <item x="25"/>
        <item x="21"/>
        <item x="29"/>
        <item m="1" x="1228"/>
        <item x="23"/>
        <item x="40"/>
        <item x="26"/>
        <item x="30"/>
        <item x="36"/>
        <item x="27"/>
        <item x="28"/>
        <item x="39"/>
        <item x="31"/>
        <item x="32"/>
        <item x="33"/>
        <item m="1" x="1229"/>
        <item x="38"/>
        <item m="1" x="1230"/>
        <item m="1" x="1231"/>
        <item x="45"/>
        <item x="35"/>
        <item x="41"/>
        <item x="34"/>
        <item x="37"/>
        <item x="61"/>
        <item x="43"/>
        <item m="1" x="1233"/>
        <item x="42"/>
        <item x="48"/>
        <item x="44"/>
        <item m="1" x="1232"/>
        <item x="51"/>
        <item x="46"/>
        <item x="47"/>
        <item x="53"/>
        <item m="1" x="1234"/>
        <item x="54"/>
        <item x="57"/>
        <item x="50"/>
        <item x="49"/>
        <item m="1" x="1235"/>
        <item x="52"/>
        <item m="1" x="1236"/>
        <item x="55"/>
        <item x="56"/>
        <item x="63"/>
        <item x="58"/>
        <item x="59"/>
        <item x="60"/>
        <item x="62"/>
        <item x="64"/>
        <item x="65"/>
        <item x="66"/>
        <item x="67"/>
        <item x="68"/>
        <item x="69"/>
        <item m="1" x="1237"/>
        <item m="1" x="1238"/>
        <item x="70"/>
        <item x="71"/>
        <item x="77"/>
        <item m="1" x="1239"/>
        <item m="1" x="1240"/>
        <item m="1" x="1241"/>
        <item x="72"/>
        <item x="73"/>
        <item x="74"/>
        <item x="75"/>
        <item x="76"/>
        <item x="78"/>
        <item x="79"/>
        <item x="80"/>
        <item m="1" x="1242"/>
        <item x="88"/>
        <item x="81"/>
        <item m="1" x="1243"/>
        <item x="82"/>
        <item x="83"/>
        <item x="84"/>
        <item x="85"/>
        <item x="86"/>
        <item x="87"/>
        <item x="89"/>
        <item x="90"/>
        <item x="91"/>
        <item x="92"/>
        <item m="1" x="1244"/>
        <item x="93"/>
        <item x="94"/>
        <item x="95"/>
        <item x="96"/>
        <item m="1" x="1245"/>
        <item x="97"/>
        <item m="1" x="1246"/>
        <item x="98"/>
        <item x="105"/>
        <item x="99"/>
        <item x="110"/>
        <item x="100"/>
        <item x="101"/>
        <item x="102"/>
        <item x="103"/>
        <item x="104"/>
        <item x="106"/>
        <item x="107"/>
        <item x="108"/>
        <item x="109"/>
        <item x="111"/>
        <item x="112"/>
        <item m="1" x="124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48"/>
        <item m="1" x="1249"/>
        <item x="141"/>
        <item x="167"/>
        <item x="146"/>
        <item x="143"/>
        <item x="191"/>
        <item x="144"/>
        <item m="1" x="125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51"/>
        <item x="179"/>
        <item x="180"/>
        <item x="181"/>
        <item x="182"/>
        <item x="142"/>
        <item x="155"/>
        <item x="169"/>
        <item x="183"/>
        <item x="185"/>
        <item x="217"/>
        <item m="1" x="1252"/>
        <item x="187"/>
        <item x="186"/>
        <item x="188"/>
        <item x="189"/>
        <item x="192"/>
        <item x="193"/>
        <item x="194"/>
        <item x="195"/>
        <item x="196"/>
        <item x="197"/>
        <item x="198"/>
        <item x="200"/>
        <item x="201"/>
        <item x="202"/>
        <item m="1" x="1332"/>
        <item m="1" x="1333"/>
        <item m="1" x="1357"/>
        <item m="1" x="1286"/>
        <item x="205"/>
        <item x="203"/>
        <item x="204"/>
        <item x="206"/>
        <item x="207"/>
        <item x="184"/>
        <item x="208"/>
        <item x="209"/>
        <item x="210"/>
        <item x="211"/>
        <item x="212"/>
        <item m="1" x="1287"/>
        <item m="1" x="1288"/>
        <item m="1" x="1289"/>
        <item m="1" x="1290"/>
        <item x="223"/>
        <item x="213"/>
        <item x="214"/>
        <item x="215"/>
        <item x="216"/>
        <item x="218"/>
        <item m="1" x="1358"/>
        <item x="219"/>
        <item x="220"/>
        <item x="221"/>
        <item m="1" x="1253"/>
        <item m="1" x="1254"/>
        <item x="222"/>
        <item x="224"/>
        <item x="225"/>
        <item x="229"/>
        <item x="230"/>
        <item x="231"/>
        <item x="232"/>
        <item x="233"/>
        <item x="234"/>
        <item x="235"/>
        <item x="236"/>
        <item x="242"/>
        <item x="237"/>
        <item x="238"/>
        <item x="239"/>
        <item x="240"/>
        <item x="241"/>
        <item x="243"/>
        <item x="244"/>
        <item m="1" x="1255"/>
        <item x="245"/>
        <item x="246"/>
        <item m="1" x="134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91"/>
        <item x="374"/>
        <item x="115"/>
        <item x="280"/>
        <item x="281"/>
        <item x="227"/>
        <item m="1" x="1256"/>
        <item x="282"/>
        <item x="283"/>
        <item m="1" x="1346"/>
        <item x="284"/>
        <item x="285"/>
        <item x="286"/>
        <item x="287"/>
        <item x="288"/>
        <item x="289"/>
        <item x="136"/>
        <item x="290"/>
        <item x="291"/>
        <item x="292"/>
        <item x="293"/>
        <item x="294"/>
        <item x="295"/>
        <item x="296"/>
        <item x="297"/>
        <item x="371"/>
        <item x="298"/>
        <item x="299"/>
        <item x="300"/>
        <item x="301"/>
        <item x="302"/>
        <item m="1" x="1351"/>
        <item x="304"/>
        <item x="303"/>
        <item x="305"/>
        <item m="1" x="1342"/>
        <item x="313"/>
        <item x="310"/>
        <item x="309"/>
        <item m="1" x="1364"/>
        <item x="306"/>
        <item x="312"/>
        <item x="307"/>
        <item x="308"/>
        <item x="228"/>
        <item x="311"/>
        <item x="314"/>
        <item x="315"/>
        <item x="316"/>
        <item x="317"/>
        <item x="322"/>
        <item x="318"/>
        <item x="319"/>
        <item x="321"/>
        <item x="320"/>
        <item x="323"/>
        <item x="324"/>
        <item x="325"/>
        <item x="326"/>
        <item x="327"/>
        <item x="328"/>
        <item x="329"/>
        <item m="1" x="1292"/>
        <item x="330"/>
        <item x="331"/>
        <item x="332"/>
        <item x="333"/>
        <item x="334"/>
        <item x="335"/>
        <item m="1" x="1282"/>
        <item m="1" x="1283"/>
        <item m="1" x="1284"/>
        <item m="1" x="1285"/>
        <item m="1" x="1345"/>
        <item x="337"/>
        <item x="336"/>
        <item x="338"/>
        <item x="339"/>
        <item x="340"/>
        <item x="352"/>
        <item x="341"/>
        <item x="342"/>
        <item x="343"/>
        <item m="1" x="1257"/>
        <item x="344"/>
        <item x="345"/>
        <item x="346"/>
        <item x="347"/>
        <item x="362"/>
        <item x="348"/>
        <item x="349"/>
        <item x="350"/>
        <item x="351"/>
        <item x="356"/>
        <item x="353"/>
        <item x="355"/>
        <item x="354"/>
        <item x="372"/>
        <item x="363"/>
        <item x="357"/>
        <item x="358"/>
        <item x="359"/>
        <item x="360"/>
        <item x="361"/>
        <item m="1" x="1258"/>
        <item x="364"/>
        <item x="365"/>
        <item x="366"/>
        <item x="367"/>
        <item x="368"/>
        <item x="369"/>
        <item x="370"/>
        <item m="1" x="1259"/>
        <item m="1" x="1352"/>
        <item m="1" x="1353"/>
        <item x="373"/>
        <item x="375"/>
        <item m="1" x="1260"/>
        <item x="379"/>
        <item x="382"/>
        <item x="376"/>
        <item x="377"/>
        <item x="378"/>
        <item m="1" x="1261"/>
        <item x="380"/>
        <item x="381"/>
        <item x="383"/>
        <item x="384"/>
        <item x="385"/>
        <item x="386"/>
        <item m="1" x="1359"/>
        <item m="1" x="1354"/>
        <item x="387"/>
        <item x="388"/>
        <item x="389"/>
        <item m="1" x="1262"/>
        <item m="1" x="1263"/>
        <item x="390"/>
        <item x="391"/>
        <item x="394"/>
        <item x="392"/>
        <item x="393"/>
        <item x="395"/>
        <item x="396"/>
        <item x="397"/>
        <item x="398"/>
        <item x="399"/>
        <item x="400"/>
        <item m="1" x="1264"/>
        <item x="401"/>
        <item x="402"/>
        <item x="403"/>
        <item x="404"/>
        <item x="405"/>
        <item x="406"/>
        <item m="1" x="1265"/>
        <item x="407"/>
        <item x="408"/>
        <item x="410"/>
        <item x="411"/>
        <item x="412"/>
        <item x="413"/>
        <item m="1" x="1293"/>
        <item x="414"/>
        <item x="415"/>
        <item x="416"/>
        <item x="409"/>
        <item x="417"/>
        <item m="1" x="1366"/>
        <item x="422"/>
        <item m="1" x="1337"/>
        <item x="418"/>
        <item x="419"/>
        <item x="421"/>
        <item m="1" x="1360"/>
        <item x="420"/>
        <item m="1" x="1294"/>
        <item x="423"/>
        <item x="424"/>
        <item x="425"/>
        <item x="426"/>
        <item x="427"/>
        <item x="428"/>
        <item x="429"/>
        <item x="430"/>
        <item x="431"/>
        <item x="432"/>
        <item x="433"/>
        <item x="434"/>
        <item x="435"/>
        <item x="436"/>
        <item x="437"/>
        <item x="438"/>
        <item x="439"/>
        <item x="440"/>
        <item x="441"/>
        <item x="442"/>
        <item x="443"/>
        <item x="444"/>
        <item m="1" x="1348"/>
        <item x="445"/>
        <item x="446"/>
        <item x="447"/>
        <item m="1" x="1347"/>
        <item x="448"/>
        <item m="1" x="1350"/>
        <item x="449"/>
        <item m="1" x="1362"/>
        <item x="450"/>
        <item x="451"/>
        <item m="1" x="1266"/>
        <item x="452"/>
        <item x="453"/>
        <item x="454"/>
        <item x="455"/>
        <item x="456"/>
        <item m="1" x="1295"/>
        <item x="457"/>
        <item x="458"/>
        <item x="459"/>
        <item x="460"/>
        <item x="461"/>
        <item x="462"/>
        <item x="463"/>
        <item m="1" x="1267"/>
        <item x="464"/>
        <item x="465"/>
        <item x="466"/>
        <item x="467"/>
        <item x="468"/>
        <item x="469"/>
        <item x="470"/>
        <item x="471"/>
        <item x="472"/>
        <item x="473"/>
        <item m="1" x="1316"/>
        <item x="474"/>
        <item x="475"/>
        <item x="476"/>
        <item x="477"/>
        <item x="478"/>
        <item m="1" x="1317"/>
        <item x="479"/>
        <item x="480"/>
        <item x="481"/>
        <item x="482"/>
        <item m="1" x="1296"/>
        <item x="483"/>
        <item x="484"/>
        <item x="485"/>
        <item x="486"/>
        <item x="487"/>
        <item x="488"/>
        <item x="489"/>
        <item x="490"/>
        <item x="491"/>
        <item x="492"/>
        <item x="493"/>
        <item x="494"/>
        <item x="495"/>
        <item x="496"/>
        <item x="497"/>
        <item m="1" x="1277"/>
        <item x="499"/>
        <item x="498"/>
        <item x="500"/>
        <item x="501"/>
        <item x="502"/>
        <item x="503"/>
        <item x="504"/>
        <item m="1" x="1278"/>
        <item x="506"/>
        <item x="507"/>
        <item x="508"/>
        <item x="509"/>
        <item x="510"/>
        <item x="511"/>
        <item x="512"/>
        <item m="1" x="1297"/>
        <item m="1" x="1298"/>
        <item m="1" x="1299"/>
        <item m="1" x="1300"/>
        <item m="1" x="1301"/>
        <item x="513"/>
        <item x="514"/>
        <item x="515"/>
        <item x="516"/>
        <item x="517"/>
        <item x="518"/>
        <item x="519"/>
        <item x="520"/>
        <item x="521"/>
        <item x="522"/>
        <item x="523"/>
        <item x="524"/>
        <item x="525"/>
        <item x="526"/>
        <item x="527"/>
        <item x="528"/>
        <item x="529"/>
        <item x="530"/>
        <item x="531"/>
        <item x="532"/>
        <item x="533"/>
        <item m="1" x="1302"/>
        <item x="539"/>
        <item x="534"/>
        <item x="535"/>
        <item x="536"/>
        <item x="537"/>
        <item x="538"/>
        <item x="543"/>
        <item x="540"/>
        <item x="541"/>
        <item x="542"/>
        <item x="544"/>
        <item x="545"/>
        <item x="546"/>
        <item x="547"/>
        <item x="548"/>
        <item x="550"/>
        <item x="551"/>
        <item x="552"/>
        <item x="553"/>
        <item x="554"/>
        <item x="555"/>
        <item x="556"/>
        <item m="1" x="131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19"/>
        <item x="608"/>
        <item x="612"/>
        <item x="613"/>
        <item x="614"/>
        <item x="615"/>
        <item x="609"/>
        <item x="610"/>
        <item x="611"/>
        <item x="616"/>
        <item x="617"/>
        <item m="1" x="1320"/>
        <item x="618"/>
        <item x="619"/>
        <item m="1" x="1321"/>
        <item x="620"/>
        <item x="621"/>
        <item x="622"/>
        <item m="1" x="1322"/>
        <item x="623"/>
        <item m="1" x="1323"/>
        <item x="625"/>
        <item x="624"/>
        <item x="626"/>
        <item x="628"/>
        <item x="630"/>
        <item x="631"/>
        <item x="632"/>
        <item x="633"/>
        <item x="634"/>
        <item x="635"/>
        <item m="1" x="1303"/>
        <item x="649"/>
        <item x="636"/>
        <item m="1" x="1279"/>
        <item m="1" x="1304"/>
        <item x="637"/>
        <item x="638"/>
        <item x="627"/>
        <item x="642"/>
        <item x="643"/>
        <item x="644"/>
        <item m="1" x="1305"/>
        <item x="629"/>
        <item x="645"/>
        <item x="646"/>
        <item x="647"/>
        <item m="1" x="1268"/>
        <item x="648"/>
        <item x="650"/>
        <item x="651"/>
        <item x="641"/>
        <item x="652"/>
        <item x="653"/>
        <item m="1" x="1356"/>
        <item x="654"/>
        <item m="1" x="1324"/>
        <item m="1" x="1325"/>
        <item m="1" x="1306"/>
        <item x="655"/>
        <item m="1" x="1307"/>
        <item x="656"/>
        <item x="657"/>
        <item x="658"/>
        <item x="659"/>
        <item x="660"/>
        <item x="640"/>
        <item x="661"/>
        <item x="663"/>
        <item x="666"/>
        <item x="664"/>
        <item x="665"/>
        <item x="639"/>
        <item x="662"/>
        <item x="667"/>
        <item x="668"/>
        <item x="669"/>
        <item x="670"/>
        <item x="671"/>
        <item x="672"/>
        <item x="673"/>
        <item x="674"/>
        <item x="675"/>
        <item m="1" x="1269"/>
        <item x="676"/>
        <item m="1" x="1270"/>
        <item x="680"/>
        <item x="677"/>
        <item x="678"/>
        <item x="679"/>
        <item x="681"/>
        <item m="1" x="1339"/>
        <item x="683"/>
        <item x="682"/>
        <item x="684"/>
        <item x="685"/>
        <item x="686"/>
        <item x="687"/>
        <item x="688"/>
        <item x="689"/>
        <item x="698"/>
        <item x="690"/>
        <item x="691"/>
        <item x="692"/>
        <item x="706"/>
        <item x="701"/>
        <item x="693"/>
        <item x="694"/>
        <item x="695"/>
        <item m="1" x="1341"/>
        <item x="696"/>
        <item x="697"/>
        <item x="699"/>
        <item x="700"/>
        <item x="702"/>
        <item m="1" x="1273"/>
        <item x="703"/>
        <item x="707"/>
        <item x="704"/>
        <item x="705"/>
        <item x="708"/>
        <item x="718"/>
        <item x="710"/>
        <item x="711"/>
        <item x="712"/>
        <item x="713"/>
        <item x="714"/>
        <item x="715"/>
        <item x="716"/>
        <item x="717"/>
        <item m="1" x="1308"/>
        <item x="719"/>
        <item x="720"/>
        <item x="721"/>
        <item m="1" x="1271"/>
        <item m="1" x="1272"/>
        <item m="1" x="1274"/>
        <item x="727"/>
        <item x="722"/>
        <item x="723"/>
        <item x="724"/>
        <item x="725"/>
        <item x="726"/>
        <item x="728"/>
        <item x="759"/>
        <item x="729"/>
        <item x="730"/>
        <item x="731"/>
        <item m="1" x="1355"/>
        <item m="1" x="1335"/>
        <item x="732"/>
        <item x="733"/>
        <item x="734"/>
        <item m="1" x="1344"/>
        <item x="735"/>
        <item x="736"/>
        <item x="737"/>
        <item x="738"/>
        <item x="739"/>
        <item x="740"/>
        <item x="741"/>
        <item x="742"/>
        <item x="743"/>
        <item x="766"/>
        <item x="744"/>
        <item x="745"/>
        <item x="746"/>
        <item x="747"/>
        <item x="754"/>
        <item x="748"/>
        <item m="1" x="1275"/>
        <item x="749"/>
        <item x="750"/>
        <item x="751"/>
        <item x="752"/>
        <item x="768"/>
        <item x="753"/>
        <item x="755"/>
        <item x="756"/>
        <item x="757"/>
        <item x="758"/>
        <item m="1" x="1309"/>
        <item x="760"/>
        <item m="1" x="1326"/>
        <item x="761"/>
        <item m="1" x="1310"/>
        <item x="762"/>
        <item x="763"/>
        <item m="1" x="1336"/>
        <item x="764"/>
        <item m="1" x="1334"/>
        <item x="765"/>
        <item x="767"/>
        <item x="769"/>
        <item m="1" x="1331"/>
        <item x="770"/>
        <item x="771"/>
        <item x="772"/>
        <item x="773"/>
        <item x="774"/>
        <item x="775"/>
        <item x="776"/>
        <item x="777"/>
        <item x="778"/>
        <item x="779"/>
        <item x="780"/>
        <item x="781"/>
        <item x="782"/>
        <item x="783"/>
        <item x="784"/>
        <item x="785"/>
        <item x="786"/>
        <item x="787"/>
        <item x="788"/>
        <item x="789"/>
        <item x="790"/>
        <item x="791"/>
        <item x="792"/>
        <item m="1" x="1311"/>
        <item x="793"/>
        <item m="1" x="1312"/>
        <item x="794"/>
        <item x="800"/>
        <item x="795"/>
        <item x="796"/>
        <item x="797"/>
        <item x="798"/>
        <item x="799"/>
        <item x="801"/>
        <item x="803"/>
        <item x="802"/>
        <item m="1" x="1313"/>
        <item x="804"/>
        <item x="805"/>
        <item x="806"/>
        <item x="810"/>
        <item x="812"/>
        <item x="811"/>
        <item m="1" x="1340"/>
        <item x="814"/>
        <item x="809"/>
        <item m="1" x="1338"/>
        <item x="821"/>
        <item m="1" x="1363"/>
        <item x="813"/>
        <item x="815"/>
        <item x="817"/>
        <item x="818"/>
        <item x="807"/>
        <item x="816"/>
        <item x="819"/>
        <item m="1" x="1280"/>
        <item x="823"/>
        <item x="824"/>
        <item m="1" x="1327"/>
        <item x="826"/>
        <item x="831"/>
        <item x="829"/>
        <item x="825"/>
        <item x="830"/>
        <item x="835"/>
        <item x="833"/>
        <item x="834"/>
        <item x="832"/>
        <item x="709"/>
        <item x="839"/>
        <item x="840"/>
        <item x="837"/>
        <item x="842"/>
        <item x="843"/>
        <item x="844"/>
        <item m="1" x="1361"/>
        <item x="836"/>
        <item m="1" x="1349"/>
        <item m="1" x="1281"/>
        <item x="822"/>
        <item x="838"/>
        <item x="841"/>
        <item x="848"/>
        <item x="847"/>
        <item x="849"/>
        <item x="846"/>
        <item m="1" x="1328"/>
        <item x="851"/>
        <item x="850"/>
        <item x="845"/>
        <item m="1" x="1365"/>
        <item x="852"/>
        <item x="854"/>
        <item x="855"/>
        <item x="856"/>
        <item x="858"/>
        <item x="859"/>
        <item x="853"/>
        <item x="860"/>
        <item x="861"/>
        <item x="808"/>
        <item x="820"/>
        <item x="857"/>
        <item x="828"/>
        <item x="862"/>
        <item x="864"/>
        <item x="863"/>
        <item x="865"/>
        <item x="866"/>
        <item x="867"/>
        <item x="870"/>
        <item x="868"/>
        <item x="869"/>
        <item x="872"/>
        <item x="873"/>
        <item x="874"/>
        <item x="876"/>
        <item m="1" x="1329"/>
        <item x="875"/>
        <item x="879"/>
        <item x="881"/>
        <item x="880"/>
        <item x="878"/>
        <item x="882"/>
        <item x="883"/>
        <item x="885"/>
        <item m="1" x="1330"/>
        <item x="877"/>
        <item x="884"/>
        <item x="886"/>
        <item x="888"/>
        <item x="889"/>
        <item x="887"/>
        <item x="827"/>
        <item x="890"/>
        <item x="891"/>
        <item x="892"/>
        <item x="893"/>
        <item m="1" x="1276"/>
        <item x="894"/>
        <item x="895"/>
        <item x="896"/>
        <item x="900"/>
        <item x="898"/>
        <item x="902"/>
        <item x="897"/>
        <item x="899"/>
        <item x="904"/>
        <item x="905"/>
        <item x="906"/>
        <item x="907"/>
        <item x="903"/>
        <item x="901"/>
        <item x="908"/>
        <item x="871"/>
        <item m="1" x="1314"/>
        <item x="910"/>
        <item x="909"/>
        <item x="911"/>
        <item m="1" x="131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6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21"/>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22"/>
        <item x="1204"/>
        <item m="1" x="1223"/>
        <item x="1206"/>
        <item x="1210"/>
        <item x="1214"/>
        <item x="1217"/>
        <item x="1208"/>
        <item x="1213"/>
        <item x="1215"/>
        <item x="1212"/>
        <item x="1207"/>
        <item x="1209"/>
        <item x="1218"/>
        <item x="1219"/>
        <item x="1211"/>
        <item x="1216"/>
        <item x="1220"/>
        <item t="default"/>
      </items>
    </pivotField>
    <pivotField axis="axisRow" showAll="0">
      <items count="150">
        <item x="48"/>
        <item x="50"/>
        <item x="40"/>
        <item x="38"/>
        <item x="41"/>
        <item x="0"/>
        <item x="25"/>
        <item x="35"/>
        <item x="32"/>
        <item x="21"/>
        <item x="26"/>
        <item x="30"/>
        <item x="17"/>
        <item m="1" x="131"/>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43"/>
        <item x="46"/>
        <item x="43"/>
        <item m="1" x="133"/>
        <item x="45"/>
        <item x="47"/>
        <item x="49"/>
        <item m="1" x="134"/>
        <item x="28"/>
        <item x="52"/>
        <item x="51"/>
        <item x="53"/>
        <item x="54"/>
        <item x="55"/>
        <item x="56"/>
        <item x="57"/>
        <item x="58"/>
        <item x="59"/>
        <item x="60"/>
        <item x="61"/>
        <item x="62"/>
        <item x="63"/>
        <item x="64"/>
        <item x="65"/>
        <item x="66"/>
        <item x="70"/>
        <item m="1" x="137"/>
        <item x="67"/>
        <item x="69"/>
        <item m="1" x="132"/>
        <item x="71"/>
        <item x="72"/>
        <item x="73"/>
        <item m="1" x="140"/>
        <item m="1" x="148"/>
        <item m="1" x="142"/>
        <item x="77"/>
        <item x="76"/>
        <item x="82"/>
        <item x="74"/>
        <item x="75"/>
        <item x="68"/>
        <item x="78"/>
        <item x="79"/>
        <item m="1" x="139"/>
        <item x="80"/>
        <item x="81"/>
        <item m="1" x="141"/>
        <item sd="0" x="83"/>
        <item sd="0" x="86"/>
        <item x="84"/>
        <item x="85"/>
        <item x="87"/>
        <item x="89"/>
        <item x="90"/>
        <item x="91"/>
        <item x="92"/>
        <item x="93"/>
        <item x="94"/>
        <item x="95"/>
        <item x="96"/>
        <item m="1" x="145"/>
        <item m="1" x="146"/>
        <item m="1" x="136"/>
        <item x="97"/>
        <item x="100"/>
        <item m="1" x="144"/>
        <item x="101"/>
        <item x="110"/>
        <item x="106"/>
        <item x="88"/>
        <item x="102"/>
        <item x="112"/>
        <item x="113"/>
        <item m="1" x="147"/>
        <item x="108"/>
        <item x="115"/>
        <item m="1" x="138"/>
        <item x="116"/>
        <item x="98"/>
        <item x="99"/>
        <item x="103"/>
        <item x="114"/>
        <item x="107"/>
        <item x="117"/>
        <item x="118"/>
        <item x="119"/>
        <item x="120"/>
        <item m="1" x="135"/>
        <item x="121"/>
        <item x="104"/>
        <item x="122"/>
        <item x="105"/>
        <item x="111"/>
        <item x="109"/>
        <item m="1" x="130"/>
        <item x="123"/>
        <item m="1" x="129"/>
        <item x="124"/>
        <item x="125"/>
        <item x="126"/>
        <item x="127"/>
        <item x="128"/>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4">
    <i>
      <x v="33"/>
    </i>
    <i>
      <x v="52"/>
    </i>
    <i>
      <x v="74"/>
    </i>
    <i>
      <x v="75"/>
    </i>
    <i>
      <x v="73"/>
    </i>
    <i>
      <x v="22"/>
    </i>
    <i>
      <x v="4"/>
    </i>
    <i>
      <x v="45"/>
    </i>
    <i>
      <x v="10"/>
    </i>
    <i>
      <x v="60"/>
    </i>
    <i>
      <x v="9"/>
    </i>
    <i>
      <x v="7"/>
    </i>
    <i>
      <x v="13"/>
    </i>
    <i>
      <x v="76"/>
    </i>
    <i>
      <x v="14"/>
    </i>
    <i>
      <x v="20"/>
    </i>
    <i>
      <x v="19"/>
    </i>
    <i>
      <x v="11"/>
    </i>
    <i>
      <x v="64"/>
    </i>
    <i>
      <x v="12"/>
    </i>
    <i>
      <x v="71"/>
    </i>
    <i>
      <x v="18"/>
    </i>
    <i>
      <x v="63"/>
    </i>
    <i>
      <x v="53"/>
    </i>
    <i>
      <x v="65"/>
    </i>
    <i>
      <x v="5"/>
    </i>
    <i>
      <x v="44"/>
    </i>
    <i>
      <x v="59"/>
    </i>
    <i>
      <x v="6"/>
    </i>
    <i>
      <x v="54"/>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32">
        <item x="249"/>
        <item m="1" x="2329"/>
        <item m="1" x="2284"/>
        <item m="1" x="2283"/>
        <item m="1" x="2297"/>
        <item m="1" x="2287"/>
        <item m="1" x="2249"/>
        <item m="1" x="2268"/>
        <item m="1" x="2275"/>
        <item m="1" x="2295"/>
        <item m="1" x="2274"/>
        <item m="1" x="2303"/>
        <item m="1" x="2311"/>
        <item m="1" x="2272"/>
        <item m="1" x="2318"/>
        <item m="1" x="2265"/>
        <item m="1" x="2323"/>
        <item m="1" x="2278"/>
        <item m="1" x="2238"/>
        <item m="1" x="2327"/>
        <item m="1" x="2330"/>
        <item m="1" x="2245"/>
        <item m="1" x="2286"/>
        <item m="1" x="2240"/>
        <item m="1" x="2241"/>
        <item m="1" x="2243"/>
        <item m="1" x="2257"/>
        <item m="1" x="2258"/>
        <item m="1" x="2304"/>
        <item m="1" x="2292"/>
        <item m="1" x="2293"/>
        <item m="1" x="2298"/>
        <item m="1" x="2309"/>
        <item m="1" x="2288"/>
        <item m="1" x="2250"/>
        <item m="1" x="2255"/>
        <item m="1" x="2262"/>
        <item m="1" x="2312"/>
        <item x="0"/>
        <item m="1" x="2299"/>
        <item m="1" x="2305"/>
        <item m="1" x="2263"/>
        <item x="1"/>
        <item m="1" x="2306"/>
        <item m="1" x="2325"/>
        <item x="2"/>
        <item x="3"/>
        <item m="1" x="2269"/>
        <item m="1" x="2320"/>
        <item m="1" x="2266"/>
        <item m="1" x="2316"/>
        <item m="1" x="2324"/>
        <item m="1" x="2328"/>
        <item x="4"/>
        <item m="1" x="2239"/>
        <item x="5"/>
        <item x="6"/>
        <item m="1" x="228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91"/>
        <item x="157"/>
        <item x="158"/>
        <item x="159"/>
        <item x="160"/>
        <item x="161"/>
        <item x="162"/>
        <item x="163"/>
        <item x="164"/>
        <item x="165"/>
        <item x="166"/>
        <item x="167"/>
        <item x="168"/>
        <item x="169"/>
        <item m="1" x="227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2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7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79"/>
        <item x="276"/>
        <item x="277"/>
        <item x="278"/>
        <item x="275"/>
        <item m="1" x="2276"/>
        <item x="279"/>
        <item x="280"/>
        <item x="281"/>
        <item x="282"/>
        <item x="283"/>
        <item x="284"/>
        <item x="285"/>
        <item x="286"/>
        <item x="287"/>
        <item x="288"/>
        <item x="289"/>
        <item x="290"/>
        <item x="291"/>
        <item x="292"/>
        <item x="293"/>
        <item x="294"/>
        <item x="295"/>
        <item x="296"/>
        <item m="1" x="2280"/>
        <item x="297"/>
        <item x="298"/>
        <item x="299"/>
        <item m="1" x="2282"/>
        <item x="300"/>
        <item x="302"/>
        <item x="303"/>
        <item x="301"/>
        <item x="304"/>
        <item x="305"/>
        <item x="306"/>
        <item x="307"/>
        <item x="308"/>
        <item x="309"/>
        <item x="310"/>
        <item x="311"/>
        <item x="312"/>
        <item m="1" x="2246"/>
        <item x="313"/>
        <item m="1" x="2248"/>
        <item x="314"/>
        <item x="315"/>
        <item x="316"/>
        <item x="317"/>
        <item x="318"/>
        <item x="319"/>
        <item x="320"/>
        <item x="321"/>
        <item m="1" x="2294"/>
        <item x="323"/>
        <item x="324"/>
        <item x="325"/>
        <item x="326"/>
        <item x="322"/>
        <item x="327"/>
        <item x="328"/>
        <item x="329"/>
        <item x="330"/>
        <item x="331"/>
        <item m="1" x="2285"/>
        <item x="332"/>
        <item m="1" x="2247"/>
        <item x="333"/>
        <item x="334"/>
        <item x="335"/>
        <item x="336"/>
        <item x="337"/>
        <item x="338"/>
        <item x="344"/>
        <item m="1" x="225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44"/>
        <item x="375"/>
        <item x="376"/>
        <item x="373"/>
        <item x="377"/>
        <item x="378"/>
        <item x="379"/>
        <item x="380"/>
        <item m="1" x="2289"/>
        <item x="381"/>
        <item x="382"/>
        <item x="383"/>
        <item x="384"/>
        <item x="385"/>
        <item x="386"/>
        <item x="387"/>
        <item x="388"/>
        <item x="389"/>
        <item x="390"/>
        <item x="391"/>
        <item x="392"/>
        <item x="393"/>
        <item x="394"/>
        <item x="395"/>
        <item x="396"/>
        <item x="397"/>
        <item x="399"/>
        <item x="400"/>
        <item x="401"/>
        <item x="398"/>
        <item x="402"/>
        <item m="1" x="2290"/>
        <item x="403"/>
        <item x="404"/>
        <item x="405"/>
        <item x="406"/>
        <item x="407"/>
        <item x="408"/>
        <item x="409"/>
        <item m="1" x="2256"/>
        <item x="410"/>
        <item x="411"/>
        <item x="421"/>
        <item x="412"/>
        <item x="413"/>
        <item x="414"/>
        <item x="415"/>
        <item x="416"/>
        <item x="417"/>
        <item m="1" x="2310"/>
        <item x="418"/>
        <item x="419"/>
        <item x="420"/>
        <item x="423"/>
        <item x="443"/>
        <item x="424"/>
        <item x="422"/>
        <item x="425"/>
        <item x="426"/>
        <item x="427"/>
        <item x="428"/>
        <item x="429"/>
        <item x="430"/>
        <item x="431"/>
        <item x="432"/>
        <item m="1" x="2302"/>
        <item x="433"/>
        <item x="434"/>
        <item x="435"/>
        <item x="436"/>
        <item x="438"/>
        <item x="437"/>
        <item x="439"/>
        <item x="440"/>
        <item x="442"/>
        <item x="441"/>
        <item x="445"/>
        <item x="446"/>
        <item x="447"/>
        <item x="444"/>
        <item x="448"/>
        <item x="449"/>
        <item x="450"/>
        <item x="451"/>
        <item x="452"/>
        <item x="453"/>
        <item x="454"/>
        <item x="455"/>
        <item x="456"/>
        <item x="457"/>
        <item m="1" x="2264"/>
        <item x="458"/>
        <item x="459"/>
        <item m="1" x="2313"/>
        <item x="460"/>
        <item x="461"/>
        <item x="462"/>
        <item x="463"/>
        <item m="1" x="2322"/>
        <item x="464"/>
        <item x="465"/>
        <item x="466"/>
        <item x="467"/>
        <item x="468"/>
        <item x="469"/>
        <item x="470"/>
        <item m="1" x="2301"/>
        <item x="471"/>
        <item x="472"/>
        <item x="473"/>
        <item x="474"/>
        <item x="475"/>
        <item x="476"/>
        <item x="477"/>
        <item x="478"/>
        <item x="479"/>
        <item x="480"/>
        <item x="481"/>
        <item x="482"/>
        <item x="483"/>
        <item x="484"/>
        <item m="1" x="2277"/>
        <item x="490"/>
        <item x="485"/>
        <item x="486"/>
        <item x="487"/>
        <item x="488"/>
        <item x="489"/>
        <item x="491"/>
        <item x="492"/>
        <item m="1" x="2270"/>
        <item m="1" x="2314"/>
        <item x="503"/>
        <item m="1" x="2317"/>
        <item x="493"/>
        <item x="494"/>
        <item x="504"/>
        <item x="495"/>
        <item x="496"/>
        <item x="497"/>
        <item x="498"/>
        <item x="499"/>
        <item x="500"/>
        <item x="501"/>
        <item x="502"/>
        <item x="505"/>
        <item x="506"/>
        <item x="507"/>
        <item x="508"/>
        <item m="1" x="226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36"/>
        <item x="564"/>
        <item x="565"/>
        <item x="566"/>
        <item x="567"/>
        <item x="568"/>
        <item x="569"/>
        <item x="570"/>
        <item x="571"/>
        <item x="572"/>
        <item x="573"/>
        <item x="574"/>
        <item m="1" x="224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53"/>
        <item x="698"/>
        <item x="708"/>
        <item x="709"/>
        <item x="710"/>
        <item x="699"/>
        <item x="700"/>
        <item x="701"/>
        <item x="702"/>
        <item x="703"/>
        <item x="704"/>
        <item x="705"/>
        <item x="706"/>
        <item x="707"/>
        <item x="711"/>
        <item x="726"/>
        <item x="727"/>
        <item x="734"/>
        <item x="712"/>
        <item x="728"/>
        <item x="729"/>
        <item m="1" x="230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59"/>
        <item x="753"/>
        <item m="1" x="2261"/>
        <item x="740"/>
        <item x="754"/>
        <item x="741"/>
        <item x="742"/>
        <item x="743"/>
        <item x="744"/>
        <item x="745"/>
        <item x="746"/>
        <item x="747"/>
        <item x="755"/>
        <item x="748"/>
        <item x="757"/>
        <item x="758"/>
        <item x="769"/>
        <item x="759"/>
        <item m="1" x="2308"/>
        <item x="760"/>
        <item x="761"/>
        <item x="770"/>
        <item m="1" x="2315"/>
        <item x="762"/>
        <item x="771"/>
        <item x="763"/>
        <item x="764"/>
        <item x="765"/>
        <item x="766"/>
        <item x="772"/>
        <item x="773"/>
        <item x="767"/>
        <item x="768"/>
        <item x="774"/>
        <item x="775"/>
        <item x="790"/>
        <item x="776"/>
        <item x="791"/>
        <item x="777"/>
        <item x="778"/>
        <item x="792"/>
        <item x="779"/>
        <item x="780"/>
        <item x="781"/>
        <item x="782"/>
        <item x="793"/>
        <item x="783"/>
        <item x="794"/>
        <item x="795"/>
        <item x="223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2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96"/>
        <item x="944"/>
        <item m="1" x="226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0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1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37"/>
        <item x="1583"/>
        <item x="1577"/>
        <item x="1578"/>
        <item x="1576"/>
        <item x="1579"/>
        <item x="1580"/>
        <item x="1586"/>
        <item x="1587"/>
        <item x="1581"/>
        <item x="1582"/>
        <item x="1588"/>
        <item x="1589"/>
        <item x="1590"/>
        <item x="1602"/>
        <item x="1612"/>
        <item m="1" x="225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3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t="default"/>
      </items>
    </pivotField>
    <pivotField axis="axisRow" showAll="0">
      <items count="246">
        <item sd="0" x="43"/>
        <item sd="0" x="46"/>
        <item sd="0" x="45"/>
        <item sd="0" x="35"/>
        <item sd="0" m="1" x="157"/>
        <item sd="0" x="44"/>
        <item sd="0" m="1" x="171"/>
        <item sd="0" m="1" x="193"/>
        <item sd="0" x="42"/>
        <item sd="0" x="41"/>
        <item sd="0" x="40"/>
        <item sd="0" x="39"/>
        <item sd="0" x="38"/>
        <item sd="0" x="37"/>
        <item sd="0" x="20"/>
        <item sd="0" x="36"/>
        <item sd="0" m="1" x="163"/>
        <item sd="0" x="15"/>
        <item sd="0" x="18"/>
        <item n="JPMC (Main Project)" sd="0" x="11"/>
        <item sd="0" x="32"/>
        <item sd="0" x="31"/>
        <item sd="0" x="33"/>
        <item sd="0" x="34"/>
        <item sd="0" x="27"/>
        <item sd="0" x="30"/>
        <item sd="0" x="29"/>
        <item sd="0" x="26"/>
        <item sd="0" x="24"/>
        <item sd="0" x="25"/>
        <item sd="0" x="0"/>
        <item sd="0" x="19"/>
        <item sd="0" x="22"/>
        <item sd="0" x="23"/>
        <item sd="0" m="1" x="141"/>
        <item sd="0" x="21"/>
        <item sd="0" m="1" x="211"/>
        <item sd="0" m="1" x="169"/>
        <item sd="0" m="1" x="176"/>
        <item sd="0" x="8"/>
        <item sd="0" x="9"/>
        <item sd="0" m="1" x="166"/>
        <item sd="0" m="1" x="136"/>
        <item sd="0" m="1" x="187"/>
        <item sd="0" m="1" x="131"/>
        <item sd="0" m="1" x="143"/>
        <item sd="0" m="1" x="172"/>
        <item sd="0" x="13"/>
        <item sd="0" m="1" x="242"/>
        <item sd="0" m="1" x="222"/>
        <item sd="0" m="1" x="213"/>
        <item sd="0" m="1" x="151"/>
        <item sd="0" m="1" x="148"/>
        <item sd="0" m="1" x="238"/>
        <item sd="0" m="1" x="216"/>
        <item sd="0" m="1" x="225"/>
        <item sd="0" m="1" x="209"/>
        <item sd="0" m="1" x="199"/>
        <item sd="0" m="1" x="134"/>
        <item sd="0" m="1" x="162"/>
        <item sd="0" x="17"/>
        <item sd="0" m="1" x="168"/>
        <item sd="0" m="1" x="182"/>
        <item sd="0" m="1" x="135"/>
        <item sd="0" x="14"/>
        <item sd="0" m="1" x="232"/>
        <item sd="0" x="86"/>
        <item sd="0" m="1" x="177"/>
        <item sd="0" m="1" x="235"/>
        <item sd="0" m="1" x="170"/>
        <item sd="0" m="1" x="191"/>
        <item sd="0" m="1" x="189"/>
        <item sd="0" m="1" x="142"/>
        <item sd="0" m="1" x="180"/>
        <item sd="0" m="1" x="146"/>
        <item sd="0" m="1" x="186"/>
        <item sd="0" m="1" x="224"/>
        <item sd="0" m="1" x="181"/>
        <item sd="0" m="1" x="194"/>
        <item sd="0" x="10"/>
        <item sd="0" m="1" x="197"/>
        <item sd="0" x="1"/>
        <item sd="0" m="1" x="144"/>
        <item sd="0" m="1" x="198"/>
        <item sd="0" m="1" x="167"/>
        <item sd="0" m="1" x="226"/>
        <item sd="0" m="1" x="229"/>
        <item sd="0" m="1" x="201"/>
        <item sd="0" m="1" x="129"/>
        <item sd="0" m="1" x="150"/>
        <item sd="0" m="1" x="192"/>
        <item sd="0" m="1" x="185"/>
        <item sd="0" m="1" x="139"/>
        <item sd="0" m="1" x="133"/>
        <item sd="0" m="1" x="220"/>
        <item sd="0" x="3"/>
        <item sd="0" m="1" x="158"/>
        <item sd="0" x="7"/>
        <item sd="0" m="1" x="173"/>
        <item sd="0" x="2"/>
        <item sd="0" m="1" x="223"/>
        <item sd="0" m="1" x="179"/>
        <item sd="0" x="12"/>
        <item sd="0" x="5"/>
        <item sd="0" m="1" x="161"/>
        <item sd="0" x="4"/>
        <item sd="0" m="1" x="241"/>
        <item sd="0" m="1" x="147"/>
        <item sd="0" m="1" x="155"/>
        <item sd="0" m="1" x="207"/>
        <item sd="0" m="1" x="215"/>
        <item sd="0" m="1" x="219"/>
        <item sd="0" m="1" x="138"/>
        <item sd="0" m="1" x="233"/>
        <item sd="0" m="1" x="149"/>
        <item sd="0" m="1" x="154"/>
        <item sd="0" x="6"/>
        <item sd="0" m="1" x="210"/>
        <item sd="0" m="1" x="214"/>
        <item sd="0" m="1" x="230"/>
        <item sd="0" m="1" x="236"/>
        <item sd="0" m="1" x="231"/>
        <item sd="0" x="16"/>
        <item sd="0" m="1" x="128"/>
        <item sd="0" m="1" x="203"/>
        <item sd="0" m="1" x="196"/>
        <item sd="0" m="1" x="212"/>
        <item sd="0" m="1" x="174"/>
        <item m="1" x="188"/>
        <item sd="0" m="1" x="152"/>
        <item sd="0" m="1" x="217"/>
        <item sd="0" m="1" x="175"/>
        <item sd="0" m="1" x="202"/>
        <item sd="0" m="1" x="228"/>
        <item sd="0" x="28"/>
        <item sd="0" m="1" x="190"/>
        <item sd="0" m="1" x="218"/>
        <item sd="0" m="1" x="244"/>
        <item sd="0" m="1" x="165"/>
        <item m="1" x="205"/>
        <item sd="0" m="1" x="204"/>
        <item sd="0" m="1" x="239"/>
        <item sd="0" m="1" x="160"/>
        <item m="1" x="227"/>
        <item sd="0" m="1" x="137"/>
        <item m="1" x="183"/>
        <item m="1" x="221"/>
        <item m="1" x="153"/>
        <item x="47"/>
        <item x="48"/>
        <item x="49"/>
        <item m="1" x="243"/>
        <item x="51"/>
        <item x="52"/>
        <item x="50"/>
        <item x="53"/>
        <item x="54"/>
        <item x="55"/>
        <item x="56"/>
        <item x="57"/>
        <item m="1" x="234"/>
        <item x="59"/>
        <item x="58"/>
        <item x="60"/>
        <item x="63"/>
        <item x="61"/>
        <item x="62"/>
        <item x="64"/>
        <item x="111"/>
        <item m="1" x="178"/>
        <item x="65"/>
        <item x="67"/>
        <item x="66"/>
        <item x="68"/>
        <item x="69"/>
        <item x="70"/>
        <item x="71"/>
        <item m="1" x="208"/>
        <item m="1" x="140"/>
        <item x="72"/>
        <item x="75"/>
        <item x="73"/>
        <item x="76"/>
        <item m="1" x="145"/>
        <item m="1" x="130"/>
        <item x="78"/>
        <item x="74"/>
        <item m="1" x="200"/>
        <item m="1" x="118"/>
        <item x="80"/>
        <item m="1" x="132"/>
        <item m="1" x="127"/>
        <item m="1" x="195"/>
        <item x="77"/>
        <item m="1" x="237"/>
        <item x="81"/>
        <item x="82"/>
        <item x="83"/>
        <item m="1" x="240"/>
        <item m="1" x="184"/>
        <item x="84"/>
        <item m="1" x="156"/>
        <item x="79"/>
        <item x="98"/>
        <item m="1" x="159"/>
        <item x="85"/>
        <item m="1" x="206"/>
        <item x="87"/>
        <item x="88"/>
        <item x="89"/>
        <item x="90"/>
        <item x="91"/>
        <item m="1" x="164"/>
        <item m="1" x="122"/>
        <item x="92"/>
        <item x="93"/>
        <item m="1" x="125"/>
        <item m="1" x="124"/>
        <item m="1" x="123"/>
        <item x="94"/>
        <item m="1" x="126"/>
        <item m="1" x="119"/>
        <item x="97"/>
        <item m="1" x="116"/>
        <item x="96"/>
        <item m="1" x="120"/>
        <item m="1" x="121"/>
        <item x="100"/>
        <item x="101"/>
        <item m="1" x="117"/>
        <item x="102"/>
        <item x="112"/>
        <item x="103"/>
        <item x="99"/>
        <item x="95"/>
        <item x="106"/>
        <item x="104"/>
        <item x="109"/>
        <item x="105"/>
        <item x="107"/>
        <item x="108"/>
        <item x="110"/>
        <item x="113"/>
        <item x="114"/>
        <item x="115"/>
        <item t="default"/>
      </items>
    </pivotField>
    <pivotField axis="axisRow" showAll="0" sortType="ascending">
      <items count="1091">
        <item h="1" sd="0" x="60"/>
        <item h="1" sd="0" x="149"/>
        <item h="1" x="755"/>
        <item h="1" sd="0" m="1" x="861"/>
        <item h="1" sd="0" x="724"/>
        <item h="1" sd="0" m="1" x="933"/>
        <item h="1" sd="0" x="572"/>
        <item h="1" sd="0" m="1" x="1031"/>
        <item h="1" sd="0" m="1" x="874"/>
        <item h="1" sd="0" x="464"/>
        <item h="1" sd="0" m="1" x="895"/>
        <item h="1" x="756"/>
        <item h="1" sd="0" x="18"/>
        <item h="1" sd="0" x="288"/>
        <item h="1" sd="0" m="1" x="1072"/>
        <item h="1" sd="0" x="146"/>
        <item h="1" sd="0" x="179"/>
        <item h="1" sd="0" x="490"/>
        <item h="1" sd="0" x="673"/>
        <item h="1" sd="0" m="1" x="1069"/>
        <item h="1" sd="0" x="641"/>
        <item h="1" sd="0" x="623"/>
        <item h="1" x="811"/>
        <item h="1" sd="0" x="100"/>
        <item h="1" sd="0" x="606"/>
        <item h="1" sd="0" m="1" x="880"/>
        <item h="1" sd="0" m="1" x="1035"/>
        <item h="1" sd="0" x="137"/>
        <item h="1" sd="0" m="1" x="1017"/>
        <item h="1" sd="0" x="231"/>
        <item h="1" sd="0" m="1" x="851"/>
        <item sd="0" x="758"/>
        <item h="1" sd="0" m="1" x="1022"/>
        <item h="1" sd="0" m="1" x="912"/>
        <item h="1" sd="0" x="363"/>
        <item h="1" sd="0" x="510"/>
        <item sd="0" x="563"/>
        <item h="1" sd="0" x="651"/>
        <item h="1" x="736"/>
        <item h="1" sd="0" x="375"/>
        <item h="1" sd="0" x="379"/>
        <item h="1" sd="0" m="1" x="909"/>
        <item h="1" sd="0" x="718"/>
        <item h="1" sd="0" m="1" x="887"/>
        <item h="1" sd="0" m="1" x="94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72"/>
        <item h="1" sd="0" x="325"/>
        <item h="1" sd="0" x="481"/>
        <item h="1" sd="0" m="1" x="1073"/>
        <item h="1" sd="0" m="1" x="970"/>
        <item h="1" sd="0" x="528"/>
        <item h="1" sd="0" x="630"/>
        <item h="1" sd="0" x="223"/>
        <item h="1" sd="0" m="1" x="863"/>
        <item h="1" sd="0" x="239"/>
        <item h="1" sd="0" x="521"/>
        <item h="1" sd="0" x="135"/>
        <item h="1" sd="0" x="140"/>
        <item h="1" sd="0" x="479"/>
        <item h="1" sd="0" m="1" x="1046"/>
        <item h="1" sd="0" m="1" x="976"/>
        <item h="1" sd="0" x="219"/>
        <item h="1" sd="0" m="1" x="1085"/>
        <item h="1" sd="0" x="562"/>
        <item h="1" x="743"/>
        <item h="1" x="760"/>
        <item h="1" sd="0" x="711"/>
        <item h="1" sd="0" x="683"/>
        <item h="1" x="805"/>
        <item h="1" sd="0" x="93"/>
        <item h="1" sd="0" m="1" x="1043"/>
        <item h="1" sd="0" x="399"/>
        <item h="1" sd="0" x="222"/>
        <item h="1" sd="0" m="1" x="876"/>
        <item h="1" sd="0" x="337"/>
        <item h="1" sd="0" x="207"/>
        <item h="1" sd="0" x="517"/>
        <item h="1" sd="0" x="489"/>
        <item h="1" sd="0" x="184"/>
        <item h="1" sd="0" x="152"/>
        <item h="1" sd="0" m="1" x="1056"/>
        <item h="1" sd="0" x="40"/>
        <item h="1" sd="0" x="281"/>
        <item h="1" sd="0" x="170"/>
        <item h="1" x="803"/>
        <item h="1" sd="0" x="317"/>
        <item h="1" sd="0" x="358"/>
        <item h="1" sd="0" x="214"/>
        <item h="1" sd="0" x="370"/>
        <item h="1" sd="0" x="378"/>
        <item h="1" sd="0" x="279"/>
        <item h="1" sd="0" m="1" x="913"/>
        <item h="1" sd="0" x="156"/>
        <item h="1" sd="0" x="700"/>
        <item h="1" sd="0" x="639"/>
        <item h="1" sd="0" x="253"/>
        <item h="1" sd="0" m="1" x="1032"/>
        <item h="1" sd="0" x="442"/>
        <item h="1" sd="0" m="1" x="842"/>
        <item h="1" sd="0" x="409"/>
        <item h="1" sd="0" x="365"/>
        <item h="1" sd="0" m="1" x="894"/>
        <item h="1" sd="0" m="1" x="859"/>
        <item sd="0" x="666"/>
        <item h="1" sd="0" x="556"/>
        <item h="1" sd="0" x="383"/>
        <item h="1" sd="0" x="259"/>
        <item h="1" sd="0" x="463"/>
        <item h="1" sd="0" x="252"/>
        <item h="1" sd="0" x="643"/>
        <item h="1" sd="0" x="537"/>
        <item h="1" sd="0" m="1" x="975"/>
        <item h="1" sd="0" x="577"/>
        <item h="1" sd="0" x="597"/>
        <item h="1" sd="0" x="12"/>
        <item h="1" sd="0" x="571"/>
        <item h="1" sd="0" m="1" x="1045"/>
        <item h="1" sd="0" x="569"/>
        <item h="1" sd="0" x="352"/>
        <item h="1" sd="0" x="218"/>
        <item h="1" x="817"/>
        <item h="1" sd="0" x="371"/>
        <item h="1" sd="0" x="224"/>
        <item h="1" sd="0" x="63"/>
        <item h="1" sd="0" x="8"/>
        <item h="1" sd="0" x="102"/>
        <item h="1" sd="0" m="1" x="881"/>
        <item h="1" sd="0" m="1" x="1075"/>
        <item h="1" sd="0" x="550"/>
        <item h="1" sd="0" x="319"/>
        <item h="1" sd="0" m="1" x="886"/>
        <item h="1" sd="0" m="1" x="1086"/>
        <item h="1" x="815"/>
        <item h="1" sd="0" x="386"/>
        <item h="1" sd="0" x="634"/>
        <item h="1" sd="0" x="31"/>
        <item h="1" sd="0" x="55"/>
        <item h="1" sd="0" x="227"/>
        <item h="1" sd="0" x="453"/>
        <item h="1" sd="0" x="356"/>
        <item h="1" x="801"/>
        <item h="1" sd="0" x="161"/>
        <item h="1" sd="0" x="153"/>
        <item h="1" sd="0" x="653"/>
        <item h="1" sd="0" x="553"/>
        <item h="1" sd="0" x="704"/>
        <item h="1" sd="0" m="1" x="960"/>
        <item h="1" sd="0" x="133"/>
        <item h="1" sd="0" m="1" x="867"/>
        <item h="1" sd="0" m="1" x="860"/>
        <item h="1" sd="0" m="1" x="1061"/>
        <item h="1" sd="0" x="668"/>
        <item h="1" x="762"/>
        <item h="1" sd="0" x="681"/>
        <item h="1" sd="0" x="685"/>
        <item h="1" sd="0" x="46"/>
        <item h="1" sd="0" x="374"/>
        <item h="1" sd="0" m="1" x="869"/>
        <item h="1" sd="0" x="423"/>
        <item h="1" sd="0" x="574"/>
        <item h="1" sd="0" x="367"/>
        <item h="1" sd="0" x="270"/>
        <item h="1" sd="0" m="1" x="950"/>
        <item h="1" sd="0" m="1" x="915"/>
        <item h="1" sd="0" x="427"/>
        <item h="1" sd="0" x="411"/>
        <item h="1" sd="0" x="465"/>
        <item h="1" sd="0" m="1" x="951"/>
        <item h="1" sd="0" m="1" x="931"/>
        <item h="1" sd="0" m="1" x="1042"/>
        <item h="1" sd="0" m="1" x="985"/>
        <item h="1" sd="0" m="1" x="947"/>
        <item h="1" sd="0" x="366"/>
        <item h="1" sd="0" x="437"/>
        <item h="1" sd="0" x="506"/>
        <item h="1" sd="0" x="632"/>
        <item h="1" sd="0" m="1" x="961"/>
        <item h="1" sd="0" x="567"/>
        <item h="1" sd="0" x="665"/>
        <item h="1" x="797"/>
        <item h="1" sd="0" x="534"/>
        <item h="1" sd="0" x="456"/>
        <item h="1" sd="0" x="318"/>
        <item h="1" sd="0" m="1" x="908"/>
        <item h="1" x="800"/>
        <item h="1" sd="0" x="697"/>
        <item h="1" sd="0" x="312"/>
        <item h="1" sd="0" x="273"/>
        <item h="1" sd="0" x="428"/>
        <item h="1" sd="0" x="519"/>
        <item h="1" sd="0" m="1" x="1007"/>
        <item h="1" sd="0" x="396"/>
        <item h="1" x="751"/>
        <item h="1" sd="0" x="605"/>
        <item h="1" sd="0" x="402"/>
        <item h="1" sd="0" x="710"/>
        <item h="1" sd="0" x="201"/>
        <item h="1" sd="0" m="1" x="935"/>
        <item h="1" x="779"/>
        <item h="1" sd="0" x="160"/>
        <item h="1" sd="0" x="443"/>
        <item h="1" sd="0" m="1" x="1039"/>
        <item h="1" sd="0" m="1" x="999"/>
        <item h="1" sd="0" m="1" x="893"/>
        <item h="1" x="746"/>
        <item h="1" x="828"/>
        <item h="1" sd="0" x="451"/>
        <item h="1" sd="0" x="538"/>
        <item h="1" sd="0" x="414"/>
        <item h="1" sd="0" x="413"/>
        <item h="1" sd="0" x="277"/>
        <item h="1" sd="0" x="467"/>
        <item h="1" sd="0" m="1" x="993"/>
        <item h="1" sd="0" x="225"/>
        <item h="1" sd="0" m="1" x="865"/>
        <item h="1" sd="0" m="1" x="868"/>
        <item h="1" sd="0" x="522"/>
        <item h="1" x="819"/>
        <item h="1" sd="0" x="468"/>
        <item h="1" sd="0" x="539"/>
        <item h="1" x="804"/>
        <item h="1" sd="0" x="633"/>
        <item h="1" sd="0" m="1" x="879"/>
        <item h="1" sd="0" x="292"/>
        <item h="1" sd="0" x="15"/>
        <item h="1" sd="0" m="1" x="906"/>
        <item h="1" sd="0" m="1" x="921"/>
        <item h="1" sd="0" x="662"/>
        <item h="1" sd="0" x="0"/>
        <item h="1" sd="0" x="232"/>
        <item h="1" sd="0" x="679"/>
        <item h="1" sd="0" x="213"/>
        <item h="1" sd="0" m="1" x="1041"/>
        <item h="1" sd="0" x="316"/>
        <item h="1" x="749"/>
        <item h="1" sd="0" x="702"/>
        <item h="1" sd="0" x="513"/>
        <item h="1" sd="0" x="436"/>
        <item h="1" sd="0" x="449"/>
        <item h="1" sd="0" m="1" x="850"/>
        <item h="1" sd="0" x="291"/>
        <item h="1" x="739"/>
        <item h="1" sd="0" x="391"/>
        <item h="1" sd="0" x="333"/>
        <item h="1" x="793"/>
        <item h="1" x="787"/>
        <item sd="0" x="339"/>
        <item h="1" sd="0" x="275"/>
        <item h="1" sd="0" m="1" x="882"/>
        <item sd="0" x="174"/>
        <item h="1" sd="0" x="171"/>
        <item h="1" sd="0" x="233"/>
        <item h="1" sd="0" x="78"/>
        <item h="1" sd="0" m="1" x="941"/>
        <item h="1" sd="0" x="236"/>
        <item h="1" sd="0" x="58"/>
        <item h="1" sd="0" m="1" x="1010"/>
        <item h="1" sd="0" x="474"/>
        <item h="1" sd="0" x="511"/>
        <item h="1" sd="0" x="408"/>
        <item h="1" x="812"/>
        <item h="1" sd="0" x="587"/>
        <item h="1" sd="0" x="240"/>
        <item h="1" sd="0" m="1" x="875"/>
        <item h="1" sd="0" x="182"/>
        <item h="1" x="806"/>
        <item h="1" sd="0" x="307"/>
        <item h="1" sd="0" x="782"/>
        <item h="1" x="827"/>
        <item h="1" sd="0" x="648"/>
        <item h="1" x="776"/>
        <item h="1" sd="0" x="290"/>
        <item h="1" sd="0" m="1" x="967"/>
        <item h="1" sd="0" m="1" x="1028"/>
        <item h="1" sd="0" x="636"/>
        <item h="1" sd="0" x="499"/>
        <item h="1" sd="0" x="447"/>
        <item h="1" sd="0" x="132"/>
        <item h="1" sd="0" x="56"/>
        <item h="1" sd="0" x="126"/>
        <item h="1" sd="0" x="22"/>
        <item h="1" sd="0" x="187"/>
        <item h="1" sd="0" m="1" x="856"/>
        <item h="1" sd="0" m="1" x="1059"/>
        <item h="1" sd="0" m="1" x="862"/>
        <item h="1" sd="0" x="11"/>
        <item h="1" sd="0" x="670"/>
        <item h="1" sd="0" x="353"/>
        <item h="1" sd="0" x="542"/>
        <item h="1" sd="0" m="1" x="946"/>
        <item h="1" sd="0" x="124"/>
        <item h="1" sd="0" x="646"/>
        <item h="1" sd="0" m="1" x="1089"/>
        <item h="1" sd="0" x="77"/>
        <item h="1" sd="0" m="1" x="971"/>
        <item h="1" sd="0" x="435"/>
        <item h="1" sd="0" x="92"/>
        <item h="1" sd="0" x="35"/>
        <item h="1" sd="0" x="196"/>
        <item h="1" sd="0" m="1" x="1068"/>
        <item h="1" sd="0" x="1"/>
        <item h="1" sd="0" x="180"/>
        <item h="1" sd="0" x="430"/>
        <item h="1" sd="0" x="285"/>
        <item h="1" x="747"/>
        <item h="1" sd="0" x="581"/>
        <item h="1" sd="0" m="1" x="988"/>
        <item h="1" sd="0" x="42"/>
        <item h="1" sd="0" x="469"/>
        <item h="1" sd="0" x="440"/>
        <item h="1" sd="0" m="1" x="1009"/>
        <item h="1" sd="0" m="1" x="979"/>
        <item h="1" sd="0" m="1" x="996"/>
        <item h="1" sd="0" m="1" x="929"/>
        <item h="1" sd="0" x="84"/>
        <item h="1" sd="0" x="106"/>
        <item h="1" sd="0" x="727"/>
        <item h="1" sd="0" m="1" x="841"/>
        <item h="1" sd="0" x="526"/>
        <item h="1" sd="0" x="592"/>
        <item h="1" sd="0" x="484"/>
        <item h="1" sd="0" x="336"/>
        <item h="1" sd="0" x="659"/>
        <item h="1" sd="0" x="669"/>
        <item h="1" sd="0" m="1" x="1002"/>
        <item h="1" sd="0" x="560"/>
        <item h="1" sd="0" x="714"/>
        <item sd="0" x="709"/>
        <item h="1" x="795"/>
        <item sd="0" x="599"/>
        <item h="1" sd="0" m="1" x="843"/>
        <item h="1" sd="0" m="1" x="838"/>
        <item h="1" sd="0" m="1" x="989"/>
        <item h="1" sd="0" m="1" x="871"/>
        <item h="1" sd="0" x="515"/>
        <item h="1" sd="0" x="715"/>
        <item h="1" sd="0" x="677"/>
        <item h="1" x="814"/>
        <item h="1" sd="0" x="698"/>
        <item h="1" sd="0" m="1" x="1019"/>
        <item h="1" x="783"/>
        <item h="1" x="802"/>
        <item h="1" sd="0" m="1" x="872"/>
        <item h="1" sd="0" x="16"/>
        <item h="1" sd="0" m="1" x="954"/>
        <item h="1" sd="0" x="407"/>
        <item h="1" sd="0" x="603"/>
        <item h="1" sd="0" m="1" x="998"/>
        <item h="1" sd="0" m="1" x="911"/>
        <item h="1" sd="0" x="280"/>
        <item h="1" sd="0" x="104"/>
        <item h="1" sd="0" x="332"/>
        <item h="1" sd="0" m="1" x="934"/>
        <item h="1" sd="0" x="348"/>
        <item h="1" sd="0" x="23"/>
        <item sd="0" x="693"/>
        <item h="1" sd="0" m="1" x="88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79"/>
        <item h="1" sd="0" m="1" x="1054"/>
        <item h="1" sd="0" x="87"/>
        <item h="1" sd="0" x="501"/>
        <item h="1" sd="0" x="690"/>
        <item h="1" sd="0" x="450"/>
        <item h="1" sd="0" x="33"/>
        <item h="1" x="821"/>
        <item h="1" sd="0" x="19"/>
        <item h="1" sd="0" x="389"/>
        <item h="1" sd="0" m="1" x="845"/>
        <item h="1" sd="0" x="403"/>
        <item h="1" sd="0" x="20"/>
        <item h="1" sd="0" m="1" x="857"/>
        <item h="1" sd="0" x="584"/>
        <item h="1" sd="0" x="96"/>
        <item h="1" sd="0" x="555"/>
        <item h="1" sd="0" x="438"/>
        <item h="1" sd="0" m="1" x="884"/>
        <item h="1" sd="0" m="1" x="1071"/>
        <item h="1" sd="0" m="1" x="1048"/>
        <item h="1" sd="0" m="1" x="922"/>
        <item h="1" sd="0" x="588"/>
        <item h="1" sd="0" x="120"/>
        <item h="1" sd="0" x="590"/>
        <item h="1" sd="0" x="131"/>
        <item h="1" sd="0" x="119"/>
        <item h="1" sd="0" m="1" x="1000"/>
        <item h="1" sd="0" m="1" x="965"/>
        <item h="1" sd="0" m="1" x="991"/>
        <item h="1" sd="0" m="1" x="855"/>
        <item h="1" sd="0" m="1" x="977"/>
        <item h="1" sd="0" x="228"/>
        <item h="1" sd="0" x="39"/>
        <item h="1" sd="0" x="619"/>
        <item h="1" sd="0" x="108"/>
        <item h="1" sd="0" x="24"/>
        <item h="1" x="729"/>
        <item h="1" sd="0" x="139"/>
        <item h="1" sd="0" x="393"/>
        <item h="1" sd="0" m="1" x="1058"/>
        <item h="1" sd="0" x="613"/>
        <item h="1" sd="0" x="17"/>
        <item h="1" sd="0" x="461"/>
        <item h="1" x="742"/>
        <item h="1" x="799"/>
        <item h="1" x="768"/>
        <item h="1" sd="0" x="441"/>
        <item h="1" sd="0" x="248"/>
        <item h="1" sd="0" x="48"/>
        <item h="1" sd="0" m="1" x="973"/>
        <item h="1" sd="0" m="1" x="1033"/>
        <item h="1" sd="0" x="134"/>
        <item h="1" sd="0" x="596"/>
        <item h="1" sd="0" m="1" x="943"/>
        <item h="1" sd="0" x="69"/>
        <item h="1" x="788"/>
        <item h="1" sd="0" x="654"/>
        <item h="1" sd="0" m="1" x="1006"/>
        <item h="1" sd="0" x="34"/>
        <item h="1" sd="0" x="206"/>
        <item h="1" sd="0" m="1" x="1074"/>
        <item h="1" sd="0" m="1" x="949"/>
        <item h="1" sd="0" m="1" x="968"/>
        <item h="1" sd="0" m="1" x="910"/>
        <item h="1" x="786"/>
        <item h="1" sd="0" x="268"/>
        <item h="1" sd="0" x="376"/>
        <item h="1" sd="0" x="331"/>
        <item h="1" sd="0" m="1" x="902"/>
        <item h="1" x="824"/>
        <item h="1" sd="0" x="360"/>
        <item h="1" sd="0" m="1" x="1049"/>
        <item h="1" sd="0" x="89"/>
        <item h="1" sd="0" x="355"/>
        <item sd="0" x="642"/>
        <item h="1" sd="0" m="1" x="948"/>
        <item h="1" sd="0" x="168"/>
        <item h="1" sd="0" m="1" x="846"/>
        <item h="1" sd="0" m="1" x="839"/>
        <item h="1" sd="0" x="473"/>
        <item h="1" sd="0" x="272"/>
        <item h="1" sd="0" x="523"/>
        <item h="1" sd="0" x="51"/>
        <item h="1" sd="0" x="190"/>
        <item h="1" sd="0" x="625"/>
        <item h="1" sd="0" x="50"/>
        <item h="1" x="822"/>
        <item h="1" sd="0" x="79"/>
        <item h="1" sd="0" x="32"/>
        <item h="1" sd="0" m="1" x="1036"/>
        <item h="1" sd="0" x="667"/>
        <item h="1" sd="0" x="188"/>
        <item h="1" x="789"/>
        <item h="1" x="764"/>
        <item h="1" sd="0" x="110"/>
        <item h="1" sd="0" m="1" x="1055"/>
        <item h="1" x="775"/>
        <item h="1" sd="0" m="1" x="1052"/>
        <item h="1" sd="0" m="1" x="958"/>
        <item h="1" sd="0" m="1" x="904"/>
        <item h="1" sd="0" m="1" x="953"/>
        <item h="1" sd="0" m="1" x="925"/>
        <item h="1" sd="0" x="226"/>
        <item h="1" sd="0" x="57"/>
        <item h="1" sd="0" m="1" x="956"/>
        <item h="1" sd="0" x="530"/>
        <item h="1" sd="0" x="554"/>
        <item h="1" x="734"/>
        <item h="1" sd="0" x="340"/>
        <item h="1" sd="0" x="604"/>
        <item h="1" sd="0" x="265"/>
        <item h="1" sd="0" x="448"/>
        <item h="1" sd="0" x="628"/>
        <item h="1" x="770"/>
        <item h="1" sd="0" m="1" x="994"/>
        <item h="1" sd="0" x="294"/>
        <item h="1" sd="0" m="1" x="983"/>
        <item h="1" sd="0" x="585"/>
        <item h="1" sd="0" x="583"/>
        <item h="1" sd="0" x="62"/>
        <item h="1" sd="0" x="295"/>
        <item h="1" sd="0" x="3"/>
        <item h="1" sd="0" x="151"/>
        <item h="1" sd="0" x="415"/>
        <item h="1" sd="0" x="503"/>
        <item h="1" sd="0" x="210"/>
        <item h="1" sd="0" x="54"/>
        <item h="1" sd="0" m="1" x="1014"/>
        <item h="1" sd="0" m="1" x="997"/>
        <item h="1" sd="0" x="387"/>
        <item h="1" sd="0" m="1" x="858"/>
        <item h="1" sd="0" x="323"/>
        <item h="1" sd="0" x="713"/>
        <item h="1" sd="0" x="678"/>
        <item h="1" sd="0" m="1" x="891"/>
        <item h="1" sd="0" x="75"/>
        <item h="1" sd="0" x="476"/>
        <item h="1" sd="0" x="527"/>
        <item h="1" sd="0" m="1" x="920"/>
        <item h="1" sd="0" x="186"/>
        <item h="1" sd="0" x="486"/>
        <item h="1" sd="0" x="674"/>
        <item h="1" sd="0" x="429"/>
        <item h="1" sd="0" x="361"/>
        <item h="1" sd="0" x="368"/>
        <item h="1" x="833"/>
        <item h="1" x="820"/>
        <item sd="0" x="721"/>
        <item sd="0" x="766"/>
        <item h="1" sd="0" x="327"/>
        <item h="1" sd="0" x="195"/>
        <item h="1" sd="0" x="687"/>
        <item h="1" x="774"/>
        <item h="1" sd="0" x="566"/>
        <item h="1" sd="0" m="1" x="987"/>
        <item h="1" sd="0" m="1" x="1027"/>
        <item h="1" sd="0" x="123"/>
        <item h="1" sd="0" x="497"/>
        <item sd="0" x="719"/>
        <item h="1" sd="0" m="1" x="917"/>
        <item h="1" sd="0" x="194"/>
        <item h="1" sd="0" x="557"/>
        <item h="1" sd="0" x="663"/>
        <item h="1" sd="0" x="121"/>
        <item h="1" x="772"/>
        <item h="1" sd="0" x="53"/>
        <item h="1" sd="0" x="472"/>
        <item h="1" sd="0" x="549"/>
        <item h="1" sd="0" x="565"/>
        <item h="1" sd="0" m="1" x="1044"/>
        <item h="1" m="1" x="969"/>
        <item h="1" sd="0" x="278"/>
        <item h="1" x="750"/>
        <item h="1" sd="0" x="212"/>
        <item h="1" sd="0" m="1" x="926"/>
        <item h="1" sd="0" m="1" x="1029"/>
        <item h="1" sd="0" m="1" x="1020"/>
        <item h="1" sd="0" x="631"/>
        <item h="1" sd="0" m="1" x="1087"/>
        <item h="1" sd="0" m="1" x="873"/>
        <item h="1" sd="0" x="675"/>
        <item h="1" sd="0" m="1" x="1081"/>
        <item h="1" sd="0" x="691"/>
        <item h="1" sd="0" x="117"/>
        <item h="1" sd="0" x="111"/>
        <item h="1" x="796"/>
        <item h="1" sd="0" x="671"/>
        <item h="1" sd="0" x="502"/>
        <item h="1" sd="0" x="417"/>
        <item h="1" sd="0" x="81"/>
        <item h="1" sd="0" x="7"/>
        <item h="1" sd="0" x="235"/>
        <item h="1" sd="0" x="434"/>
        <item h="1" sd="0" x="287"/>
        <item h="1" sd="0" m="1" x="1018"/>
        <item h="1" sd="0" m="1" x="1065"/>
        <item h="1" sd="0" x="491"/>
        <item h="1" sd="0" x="722"/>
        <item h="1" sd="0" x="2"/>
        <item h="1" sd="0" x="637"/>
        <item h="1" sd="0" m="1" x="1080"/>
        <item h="1" sd="0" m="1" x="939"/>
        <item h="1" sd="0" x="692"/>
        <item h="1" x="830"/>
        <item h="1" sd="0" x="536"/>
        <item h="1" x="818"/>
        <item h="1" sd="0" x="163"/>
        <item h="1" sd="0" x="431"/>
        <item h="1" sd="0" m="1" x="1012"/>
        <item h="1" sd="0" x="650"/>
        <item h="1" sd="0" x="680"/>
        <item h="1" sd="0" x="478"/>
        <item h="1" sd="0" x="602"/>
        <item h="1" sd="0" m="1" x="899"/>
        <item h="1" sd="0" x="445"/>
        <item h="1" sd="0" m="1" x="885"/>
        <item h="1" sd="0" m="1" x="1088"/>
        <item h="1" sd="0" m="1" x="852"/>
        <item h="1" sd="0" m="1" x="849"/>
        <item h="1" sd="0" x="130"/>
        <item h="1" sd="0" x="88"/>
        <item h="1" sd="0" m="1" x="1083"/>
        <item h="1" sd="0" x="204"/>
        <item h="1" sd="0" x="72"/>
        <item h="1" sd="0" x="73"/>
        <item h="1" sd="0" x="28"/>
        <item h="1" sd="0" x="47"/>
        <item h="1" sd="0" x="181"/>
        <item h="1" sd="0" x="26"/>
        <item h="1" sd="0" x="86"/>
        <item h="1" sd="0" x="230"/>
        <item h="1" x="826"/>
        <item h="1" sd="0" m="1" x="955"/>
        <item h="1" sd="0" m="1" x="938"/>
        <item h="1" x="737"/>
        <item h="1" sd="0" m="1" x="97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2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98"/>
        <item h="1" sd="0" x="359"/>
        <item h="1" sd="0" m="1" x="1078"/>
        <item h="1" sd="0" x="425"/>
        <item h="1" sd="0" x="269"/>
        <item h="1" sd="0" x="215"/>
        <item h="1" sd="0" x="349"/>
        <item h="1" sd="0" x="283"/>
        <item h="1" sd="0" x="185"/>
        <item h="1" sd="0" x="460"/>
        <item h="1" sd="0" x="220"/>
        <item h="1" x="807"/>
        <item h="1" sd="0" x="703"/>
        <item h="1" sd="0" x="598"/>
        <item h="1" sd="0" x="644"/>
        <item h="1" x="753"/>
        <item h="1" sd="0" x="624"/>
        <item h="1" sd="0" x="547"/>
        <item h="1" sd="0" m="1" x="1066"/>
        <item h="1" sd="0" m="1" x="844"/>
        <item h="1" sd="0" x="4"/>
        <item h="1" sd="0" x="377"/>
        <item h="1" x="808"/>
        <item h="1" sd="0" x="262"/>
        <item h="1" sd="0" x="454"/>
        <item h="1" sd="0" x="326"/>
        <item h="1" sd="0" x="173"/>
        <item h="1" sd="0" x="200"/>
        <item h="1" x="809"/>
        <item h="1" x="785"/>
        <item h="1" sd="0" m="1" x="883"/>
        <item h="1" sd="0" x="725"/>
        <item h="1" x="798"/>
        <item h="1" sd="0" x="495"/>
        <item h="1" sd="0" x="345"/>
        <item h="1" sd="0" x="717"/>
        <item h="1" sd="0" x="568"/>
        <item h="1" sd="0" x="640"/>
        <item h="1" sd="0" x="482"/>
        <item h="1" sd="0" x="726"/>
        <item h="1" sd="0" x="30"/>
        <item h="1" sd="0" m="1" x="1015"/>
        <item h="1" sd="0" x="242"/>
        <item h="1" sd="0" x="591"/>
        <item h="1" sd="0" x="645"/>
        <item h="1" sd="0" m="1" x="945"/>
        <item h="1" sd="0" m="1" x="853"/>
        <item h="1" sd="0" x="694"/>
        <item h="1" sd="0" x="470"/>
        <item h="1" sd="0" x="243"/>
        <item h="1" sd="0" m="1" x="1060"/>
        <item h="1" sd="0" x="622"/>
        <item h="1" sd="0" x="398"/>
        <item h="1" sd="0" m="1" x="892"/>
        <item h="1" sd="0" m="1" x="1063"/>
        <item h="1" sd="0" m="1" x="963"/>
        <item h="1" sd="0" x="551"/>
        <item h="1" sd="0" x="303"/>
        <item h="1" sd="0" x="532"/>
        <item h="1" sd="0" x="37"/>
        <item h="1" sd="0" x="357"/>
        <item h="1" x="825"/>
        <item h="1" sd="0" x="487"/>
        <item h="1" sd="0" x="658"/>
        <item h="1" sd="0" x="686"/>
        <item h="1" sd="0" x="512"/>
        <item h="1" x="780"/>
        <item h="1" sd="0" m="1" x="957"/>
        <item h="1" sd="0" m="1" x="1008"/>
        <item h="1" x="829"/>
        <item h="1" sd="0" x="115"/>
        <item h="1" sd="0" m="1" x="1057"/>
        <item h="1" sd="0" m="1" x="864"/>
        <item h="1" sd="0" x="324"/>
        <item sd="0" x="518"/>
        <item h="1" sd="0" m="1" x="927"/>
        <item h="1" sd="0" x="128"/>
        <item h="1" sd="0" x="520"/>
        <item h="1" sd="0" m="1" x="1064"/>
        <item h="1" sd="0" m="1" x="1040"/>
        <item h="1" sd="0" x="255"/>
        <item h="1" sd="0" x="199"/>
        <item h="1" sd="0" x="329"/>
        <item h="1" sd="0" x="297"/>
        <item h="1" sd="0" x="310"/>
        <item h="1" x="741"/>
        <item h="1" sd="0" x="83"/>
        <item h="1" sd="0" m="1" x="964"/>
        <item h="1" sd="0" x="600"/>
        <item h="1" sd="0" m="1" x="847"/>
        <item h="1" sd="0" x="80"/>
        <item h="1" sd="0" m="1" x="916"/>
        <item h="1" sd="0" m="1" x="1053"/>
        <item h="1" sd="0" x="97"/>
        <item h="1" sd="0" x="564"/>
        <item h="1" sd="0" x="289"/>
        <item h="1" sd="0" m="1" x="1003"/>
        <item h="1" sd="0" x="116"/>
        <item h="1" sd="0" x="209"/>
        <item h="1" sd="0" x="452"/>
        <item h="1" sd="0" x="684"/>
        <item h="1" sd="0" x="198"/>
        <item h="1" sd="0" x="401"/>
        <item h="1" sd="0" x="656"/>
        <item h="1" sd="0" x="150"/>
        <item h="1" sd="0" x="136"/>
        <item h="1" sd="0" m="1" x="944"/>
        <item h="1" sd="0" x="676"/>
        <item h="1" sd="0" m="1" x="877"/>
        <item h="1" sd="0" x="109"/>
        <item h="1" sd="0" x="397"/>
        <item sd="0" x="664"/>
        <item h="1" sd="0" x="498"/>
        <item h="1" sd="0" x="706"/>
        <item h="1" sd="0" x="649"/>
        <item h="1" sd="0" x="514"/>
        <item h="1" sd="0" x="558"/>
        <item h="1" sd="0" x="524"/>
        <item h="1" sd="0" m="1" x="923"/>
        <item h="1" sd="0" x="660"/>
        <item h="1" sd="0" m="1" x="1024"/>
        <item h="1" x="334"/>
        <item sd="0" x="757"/>
        <item h="1" sd="0" x="728"/>
        <item h="1" sd="0" x="284"/>
        <item h="1" sd="0" x="296"/>
        <item h="1" sd="0" x="211"/>
        <item h="1" sd="0" x="582"/>
        <item h="1" sd="0" x="45"/>
        <item h="1" sd="0" m="1" x="1004"/>
        <item h="1" sd="0" m="1" x="995"/>
        <item h="1" sd="0" x="507"/>
        <item h="1" sd="0" x="155"/>
        <item h="1" sd="0" m="1" x="1025"/>
        <item h="1" sd="0" x="61"/>
        <item h="1" sd="0" x="129"/>
        <item h="1" sd="0" x="105"/>
        <item h="1" sd="0" x="614"/>
        <item sd="0" x="716"/>
        <item h="1" sd="0" m="1" x="870"/>
        <item h="1" sd="0" x="157"/>
        <item h="1" sd="0" x="14"/>
        <item h="1" sd="0" x="43"/>
        <item h="1" sd="0" x="250"/>
        <item h="1" sd="0" x="238"/>
        <item h="1" sd="0" x="103"/>
        <item h="1" sd="0" x="385"/>
        <item h="1" sd="0" x="70"/>
        <item h="1" sd="0" x="299"/>
        <item h="1" sd="0" x="127"/>
        <item h="1" sd="0" m="1" x="840"/>
        <item h="1" sd="0" x="193"/>
        <item h="1" x="831"/>
        <item h="1" sd="0" x="147"/>
        <item h="1" sd="0" m="1" x="959"/>
        <item h="1" sd="0" x="548"/>
        <item h="1" sd="0" m="1" x="980"/>
        <item h="1" sd="0" x="610"/>
        <item h="1" sd="0" x="405"/>
        <item sd="0" x="748"/>
        <item h="1" sd="0" m="1" x="914"/>
        <item h="1" m="1" x="896"/>
        <item h="1" x="594"/>
        <item h="1" sd="0" x="99"/>
        <item h="1" sd="0" x="344"/>
        <item h="1" sd="0" x="541"/>
        <item h="1" sd="0" x="689"/>
        <item h="1" x="781"/>
        <item h="1" sd="0" x="612"/>
        <item h="1" sd="0" x="221"/>
        <item h="1" sd="0" x="607"/>
        <item h="1" sd="0" m="1" x="1077"/>
        <item h="1" sd="0" m="1" x="1082"/>
        <item h="1" sd="0" x="271"/>
        <item h="1" sd="0" m="1" x="990"/>
        <item h="1" sd="0" x="166"/>
        <item h="1" sd="0" x="286"/>
        <item sd="0" x="611"/>
        <item h="1" sd="0" x="531"/>
        <item h="1" sd="0" x="621"/>
        <item h="1" sd="0" x="304"/>
        <item h="1" sd="0" m="1" x="952"/>
        <item h="1" sd="0" x="458"/>
        <item h="1" sd="0" x="439"/>
        <item h="1" sd="0" x="543"/>
        <item h="1" sd="0" x="609"/>
        <item h="1" sd="0" x="138"/>
        <item h="1" sd="0" x="41"/>
        <item h="1" sd="0" x="229"/>
        <item h="1" sd="0" x="420"/>
        <item h="1" sd="0" m="1" x="1011"/>
        <item h="1" sd="0" x="617"/>
        <item h="1" sd="0" x="71"/>
        <item h="1" sd="0" x="64"/>
        <item h="1" sd="0" x="492"/>
        <item h="1" sd="0" m="1" x="936"/>
        <item h="1" sd="0" m="1" x="930"/>
        <item h="1" x="732"/>
        <item h="1" sd="0" x="432"/>
        <item h="1" x="745"/>
        <item h="1" sd="0" x="540"/>
        <item h="1" sd="0" x="455"/>
        <item h="1" sd="0" x="44"/>
        <item h="1" sd="0" x="114"/>
        <item h="1" sd="0" x="52"/>
        <item h="1" sd="0" x="142"/>
        <item h="1" sd="0" x="579"/>
        <item h="1" sd="0" x="82"/>
        <item h="1" sd="0" x="245"/>
        <item h="1" sd="0" x="457"/>
        <item h="1" sd="0" x="314"/>
        <item h="1" sd="0" m="1" x="1050"/>
        <item h="1" sd="0" x="373"/>
        <item h="1" sd="0" m="1" x="1021"/>
        <item h="1" x="767"/>
        <item h="1" sd="0" x="720"/>
        <item h="1" sd="0" x="418"/>
        <item h="1" sd="0" x="308"/>
        <item h="1" sd="0" m="1" x="981"/>
        <item h="1" sd="0" m="1" x="1047"/>
        <item h="1" sd="0" x="122"/>
        <item h="1" sd="0" x="118"/>
        <item h="1" sd="0" x="661"/>
        <item h="1" sd="0" m="1" x="100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86"/>
        <item h="1" sd="0" x="652"/>
        <item h="1" sd="0" x="647"/>
        <item h="1" sd="0" x="608"/>
        <item h="1" sd="0" x="328"/>
        <item h="1" sd="0" x="350"/>
        <item h="1" sd="0" x="254"/>
        <item h="1" sd="0" x="320"/>
        <item h="1" sd="0" x="620"/>
        <item h="1" x="823"/>
        <item h="1" sd="0" x="241"/>
        <item h="1" sd="0" x="158"/>
        <item h="1" sd="0" m="1" x="978"/>
        <item h="1" sd="0" x="475"/>
        <item h="1" x="784"/>
        <item h="1" sd="0" x="416"/>
        <item h="1" sd="0" m="1" x="942"/>
        <item h="1" sd="0" m="1" x="1034"/>
        <item h="1" sd="0" m="1" x="848"/>
        <item h="1" sd="0" x="529"/>
        <item h="1" sd="0" m="1" x="836"/>
        <item h="1" sd="0" x="657"/>
        <item h="1" x="740"/>
        <item h="1" sd="0" m="1" x="900"/>
        <item h="1" sd="0" x="143"/>
        <item h="1" sd="0" m="1" x="835"/>
        <item h="1" sd="0" m="1" x="1038"/>
        <item h="1" sd="0" x="276"/>
        <item h="1" sd="0" x="298"/>
        <item h="1" sd="0" x="424"/>
        <item h="1" sd="0" x="696"/>
        <item h="1" sd="0" x="346"/>
        <item h="1" sd="0" x="485"/>
        <item h="1" sd="0" x="306"/>
        <item h="1" sd="0" x="561"/>
        <item h="1" sd="0" m="1" x="106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78"/>
        <item h="1" sd="0" m="1" x="982"/>
        <item h="1" sd="0" x="578"/>
        <item h="1" sd="0" m="1" x="1084"/>
        <item h="1" sd="0" x="552"/>
        <item h="1" sd="0" m="1" x="937"/>
        <item h="1" sd="0" m="1" x="919"/>
        <item h="1" sd="0" m="1" x="918"/>
        <item h="1" sd="0" x="382"/>
        <item h="1" sd="0" x="90"/>
        <item h="1" sd="0" x="390"/>
        <item h="1" sd="0" x="202"/>
        <item h="1" sd="0" x="67"/>
        <item h="1" sd="0" m="1" x="1013"/>
        <item h="1" sd="0" x="701"/>
        <item h="1" sd="0" x="65"/>
        <item h="1" sd="0" x="247"/>
        <item h="1" sd="0" m="1" x="889"/>
        <item h="1" sd="0" x="712"/>
        <item h="1" sd="0" x="216"/>
        <item h="1" sd="0" m="1" x="901"/>
        <item h="1" sd="0" x="141"/>
        <item h="1" sd="0" x="177"/>
        <item h="1" sd="0" x="305"/>
        <item h="1" sd="0" m="1" x="897"/>
        <item h="1" sd="0" x="426"/>
        <item h="1" sd="0" x="404"/>
        <item sd="0" x="655"/>
        <item h="1" x="738"/>
        <item h="1" sd="0" x="400"/>
        <item h="1" sd="0" x="347"/>
        <item h="1" sd="0" m="1" x="1076"/>
        <item h="1" sd="0" m="1" x="962"/>
        <item h="1" sd="0" x="293"/>
        <item h="1" sd="0" x="148"/>
        <item h="1" sd="0" x="354"/>
        <item h="1" x="791"/>
        <item h="1" sd="0" m="1" x="1016"/>
        <item h="1" sd="0" x="27"/>
        <item h="1" sd="0" m="1" x="1026"/>
        <item h="1" sd="0" x="705"/>
        <item h="1" sd="0" x="68"/>
        <item h="1" sd="0" x="6"/>
        <item h="1" sd="0" x="263"/>
        <item h="1" sd="0" x="154"/>
        <item h="1" x="832"/>
        <item h="1" x="763"/>
        <item h="1" x="816"/>
        <item h="1" sd="0" x="493"/>
        <item h="1" sd="0" x="494"/>
        <item sd="0" x="744"/>
        <item h="1" sd="0" x="164"/>
        <item h="1" sd="0" x="172"/>
        <item h="1" x="792"/>
        <item h="1" sd="0" x="601"/>
        <item h="1" sd="0" x="205"/>
        <item h="1" sd="0" x="351"/>
        <item h="1" sd="0" x="480"/>
        <item h="1" sd="0" m="1" x="903"/>
        <item h="1" sd="0" x="586"/>
        <item h="1" sd="0" x="412"/>
        <item h="1" sd="0" x="516"/>
        <item h="1" sd="0" x="29"/>
        <item h="1" sd="0" m="1" x="1070"/>
        <item h="1" sd="0" x="9"/>
        <item h="1" x="761"/>
        <item h="1" sd="0" x="335"/>
        <item h="1" sd="0" m="1" x="966"/>
        <item h="1" sd="0" m="1" x="992"/>
        <item h="1" sd="0" m="1" x="932"/>
        <item h="1" sd="0" x="234"/>
        <item h="1" sd="0" x="162"/>
        <item h="1" sd="0" x="410"/>
        <item h="1" sd="0" m="1" x="905"/>
        <item h="1" sd="0" x="629"/>
        <item h="1" sd="0" m="1" x="1037"/>
        <item h="1" sd="0" m="1" x="1067"/>
        <item h="1" sd="0" x="477"/>
        <item h="1" sd="0" x="544"/>
        <item h="1" sd="0" x="546"/>
        <item h="1" sd="0" m="1" x="890"/>
        <item h="1" sd="0" x="615"/>
        <item h="1" sd="0" x="682"/>
        <item h="1" sd="0" m="1" x="1051"/>
        <item h="1" sd="0" x="300"/>
        <item h="1" sd="0" x="167"/>
        <item h="1" sd="0" x="76"/>
        <item h="1" sd="0" x="444"/>
        <item h="1" sd="0" m="1" x="1030"/>
        <item h="1" sd="0" x="342"/>
        <item sd="0" x="735"/>
        <item h="1" m="1" x="837"/>
        <item h="1" sd="0" x="341"/>
        <item h="1" x="769"/>
        <item h="1" sd="0" m="1" x="866"/>
        <item h="1" sd="0" m="1" x="928"/>
        <item h="1" sd="0" x="618"/>
        <item h="1" sd="0" m="1" x="1005"/>
        <item h="1" sd="0" m="1" x="984"/>
        <item h="1" sd="0" x="380"/>
        <item h="1" m="1" x="834"/>
        <item h="1" sd="0" x="433"/>
        <item h="1" sd="0" m="1" x="1023"/>
        <item h="1" sd="0" x="113"/>
        <item h="1" x="771"/>
        <item h="1" sd="0" x="559"/>
        <item h="1" sd="0" x="251"/>
        <item h="1" sd="0" x="176"/>
        <item h="1" sd="0" x="446"/>
        <item h="1" sd="0" x="372"/>
        <item h="1" sd="0" x="246"/>
        <item h="1" x="733"/>
        <item h="1" sd="0" m="1" x="854"/>
        <item h="1" sd="0" x="257"/>
        <item h="1" sd="0" x="95"/>
        <item h="1" x="813"/>
        <item h="1" x="773"/>
        <item sd="0" x="338"/>
        <item h="1" sd="0" x="36"/>
        <item h="1" sd="0" m="1" x="907"/>
        <item h="1" sd="0" x="381"/>
        <item h="1" sd="0" x="21"/>
        <item t="default" sd="0"/>
      </items>
    </pivotField>
    <pivotField axis="axisPage" showAll="0">
      <items count="1005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4"/>
        <item x="9331"/>
        <item x="9332"/>
        <item x="9357"/>
        <item x="9375"/>
        <item x="9376"/>
        <item x="9377"/>
        <item x="9378"/>
        <item x="9379"/>
        <item x="9380"/>
        <item x="9381"/>
        <item x="9382"/>
        <item x="9383"/>
        <item x="9384"/>
        <item x="9385"/>
        <item x="9386"/>
        <item x="9387"/>
        <item x="9542"/>
        <item x="9543"/>
        <item x="9544"/>
        <item x="9545"/>
        <item x="9546"/>
        <item x="9547"/>
        <item x="9548"/>
        <item x="9372"/>
        <item x="9374"/>
        <item x="9555"/>
        <item x="9556"/>
        <item x="9557"/>
        <item x="9558"/>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9"/>
        <item x="9559"/>
        <item x="9560"/>
        <item x="9412"/>
        <item x="9413"/>
        <item x="9420"/>
        <item x="9421"/>
        <item x="9422"/>
        <item x="9550"/>
        <item x="9551"/>
        <item x="9563"/>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4"/>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2"/>
        <item x="9561"/>
        <item x="9565"/>
        <item x="9566"/>
        <item x="9567"/>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06"/>
        <item x="9569"/>
        <item x="9451"/>
        <item x="9507"/>
        <item x="9508"/>
        <item x="9509"/>
        <item x="9510"/>
        <item x="9511"/>
        <item x="9512"/>
        <item x="9513"/>
        <item x="9514"/>
        <item x="9363"/>
        <item x="9562"/>
        <item x="9364"/>
        <item x="9515"/>
        <item x="9365"/>
        <item x="9366"/>
        <item x="9367"/>
        <item x="9516"/>
        <item x="9517"/>
        <item x="9518"/>
        <item x="9519"/>
        <item x="9520"/>
        <item x="9521"/>
        <item x="9522"/>
        <item x="9523"/>
        <item x="9524"/>
        <item x="9525"/>
        <item x="9526"/>
        <item x="9527"/>
        <item x="9528"/>
        <item x="9529"/>
        <item x="9530"/>
        <item x="9531"/>
        <item x="9534"/>
        <item x="9535"/>
        <item x="9536"/>
        <item x="9537"/>
        <item x="9539"/>
        <item x="9540"/>
        <item x="9541"/>
        <item x="9553"/>
        <item x="9570"/>
        <item x="9571"/>
        <item x="9572"/>
        <item x="9573"/>
        <item x="9574"/>
        <item x="9575"/>
        <item x="9576"/>
        <item x="9577"/>
        <item x="9578"/>
        <item x="9579"/>
        <item x="9580"/>
        <item x="9581"/>
        <item x="9582"/>
        <item x="9583"/>
        <item x="9584"/>
        <item x="9585"/>
        <item x="9586"/>
        <item x="9587"/>
        <item x="9588"/>
        <item x="9589"/>
        <item x="9717"/>
        <item x="9718"/>
        <item x="9719"/>
        <item x="9729"/>
        <item x="9730"/>
        <item x="9731"/>
        <item x="9732"/>
        <item x="9734"/>
        <item x="9590"/>
        <item x="9591"/>
        <item x="9592"/>
        <item x="9593"/>
        <item x="9594"/>
        <item x="9595"/>
        <item x="9596"/>
        <item x="9597"/>
        <item x="9598"/>
        <item x="9599"/>
        <item x="9600"/>
        <item x="9601"/>
        <item x="9602"/>
        <item x="9603"/>
        <item x="9604"/>
        <item x="9605"/>
        <item x="9606"/>
        <item x="9607"/>
        <item x="9609"/>
        <item x="9608"/>
        <item x="9568"/>
        <item x="9610"/>
        <item x="9611"/>
        <item x="9612"/>
        <item x="9613"/>
        <item x="9615"/>
        <item x="9616"/>
        <item x="9617"/>
        <item x="9618"/>
        <item x="9619"/>
        <item x="9620"/>
        <item x="9621"/>
        <item x="9622"/>
        <item x="9623"/>
        <item x="9624"/>
        <item x="9625"/>
        <item x="9626"/>
        <item x="9627"/>
        <item x="9628"/>
        <item x="9629"/>
        <item x="9532"/>
        <item x="9630"/>
        <item x="9631"/>
        <item x="9632"/>
        <item x="9633"/>
        <item x="9736"/>
        <item x="9737"/>
        <item x="9738"/>
        <item x="9739"/>
        <item x="9634"/>
        <item x="9635"/>
        <item x="9636"/>
        <item x="9637"/>
        <item x="9638"/>
        <item x="9639"/>
        <item x="9640"/>
        <item x="9641"/>
        <item x="9533"/>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720"/>
        <item x="9721"/>
        <item x="9722"/>
        <item x="9723"/>
        <item x="9724"/>
        <item x="9725"/>
        <item x="9726"/>
        <item x="9676"/>
        <item x="9677"/>
        <item x="9678"/>
        <item x="9679"/>
        <item x="9680"/>
        <item x="9681"/>
        <item x="9682"/>
        <item x="9683"/>
        <item x="9684"/>
        <item x="9693"/>
        <item x="9694"/>
        <item x="9695"/>
        <item x="9696"/>
        <item x="9727"/>
        <item x="9741"/>
        <item x="9697"/>
        <item x="9698"/>
        <item x="9699"/>
        <item x="9700"/>
        <item x="9701"/>
        <item x="9702"/>
        <item x="9703"/>
        <item x="9704"/>
        <item x="9705"/>
        <item x="9728"/>
        <item x="9685"/>
        <item x="9686"/>
        <item x="9687"/>
        <item x="9688"/>
        <item x="9706"/>
        <item x="9707"/>
        <item x="9708"/>
        <item x="9709"/>
        <item x="9710"/>
        <item x="9711"/>
        <item x="9712"/>
        <item x="9713"/>
        <item x="9714"/>
        <item x="9715"/>
        <item x="9716"/>
        <item x="9735"/>
        <item x="9742"/>
        <item x="9743"/>
        <item x="9744"/>
        <item x="9745"/>
        <item x="9746"/>
        <item x="9747"/>
        <item x="9748"/>
        <item x="9749"/>
        <item x="9750"/>
        <item x="9753"/>
        <item x="9755"/>
        <item x="9756"/>
        <item x="9839"/>
        <item x="9840"/>
        <item x="9841"/>
        <item x="9733"/>
        <item x="9842"/>
        <item x="9846"/>
        <item x="9847"/>
        <item x="9689"/>
        <item x="9690"/>
        <item x="9754"/>
        <item x="9757"/>
        <item x="9758"/>
        <item x="9759"/>
        <item x="9760"/>
        <item x="9761"/>
        <item x="9849"/>
        <item x="9762"/>
        <item x="9763"/>
        <item x="9764"/>
        <item x="9765"/>
        <item x="9767"/>
        <item x="9768"/>
        <item x="9769"/>
        <item x="9850"/>
        <item x="9851"/>
        <item x="9852"/>
        <item x="9843"/>
        <item x="9751"/>
        <item x="9752"/>
        <item x="9770"/>
        <item x="9771"/>
        <item x="9772"/>
        <item x="9773"/>
        <item x="9774"/>
        <item x="9775"/>
        <item x="9776"/>
        <item x="9777"/>
        <item x="9778"/>
        <item x="9779"/>
        <item x="9780"/>
        <item x="9781"/>
        <item x="9782"/>
        <item x="9783"/>
        <item x="9844"/>
        <item x="9785"/>
        <item x="9691"/>
        <item x="9692"/>
        <item x="9786"/>
        <item x="9787"/>
        <item x="9788"/>
        <item x="9789"/>
        <item x="9790"/>
        <item x="9791"/>
        <item x="9792"/>
        <item x="9794"/>
        <item x="9795"/>
        <item x="9796"/>
        <item x="9797"/>
        <item x="9798"/>
        <item x="9853"/>
        <item x="9766"/>
        <item x="9799"/>
        <item x="9800"/>
        <item x="9801"/>
        <item x="9803"/>
        <item x="9804"/>
        <item x="9887"/>
        <item x="9806"/>
        <item x="9807"/>
        <item x="9808"/>
        <item x="9809"/>
        <item x="9810"/>
        <item x="9802"/>
        <item x="9811"/>
        <item x="9812"/>
        <item x="9813"/>
        <item x="9814"/>
        <item x="9815"/>
        <item x="9816"/>
        <item x="9845"/>
        <item x="9614"/>
        <item x="9817"/>
        <item x="9818"/>
        <item x="9819"/>
        <item x="9820"/>
        <item x="9821"/>
        <item x="9823"/>
        <item x="9824"/>
        <item x="9825"/>
        <item x="9826"/>
        <item x="9827"/>
        <item x="9828"/>
        <item x="9830"/>
        <item x="9831"/>
        <item x="9832"/>
        <item x="9848"/>
        <item x="9855"/>
        <item x="9740"/>
        <item x="9822"/>
        <item x="9833"/>
        <item x="9834"/>
        <item x="9835"/>
        <item x="9836"/>
        <item x="9837"/>
        <item x="9838"/>
        <item x="9854"/>
        <item x="9960"/>
        <item x="9829"/>
        <item x="9856"/>
        <item x="9857"/>
        <item x="9858"/>
        <item x="9867"/>
        <item x="9868"/>
        <item x="9870"/>
        <item x="9871"/>
        <item x="9872"/>
        <item x="9873"/>
        <item x="9874"/>
        <item x="9961"/>
        <item x="9962"/>
        <item x="9784"/>
        <item x="9859"/>
        <item x="9860"/>
        <item x="9861"/>
        <item x="9862"/>
        <item x="9863"/>
        <item x="9864"/>
        <item x="9865"/>
        <item x="9866"/>
        <item x="9869"/>
        <item x="9875"/>
        <item x="9876"/>
        <item x="9877"/>
        <item x="9878"/>
        <item x="9879"/>
        <item x="9880"/>
        <item x="9881"/>
        <item x="9882"/>
        <item x="9883"/>
        <item x="9955"/>
        <item x="9963"/>
        <item x="9884"/>
        <item x="9885"/>
        <item x="9886"/>
        <item x="9965"/>
        <item x="9888"/>
        <item x="9889"/>
        <item x="9890"/>
        <item x="9966"/>
        <item x="9793"/>
        <item x="9891"/>
        <item x="9892"/>
        <item x="9967"/>
        <item x="9968"/>
        <item x="9969"/>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4"/>
        <item x="9971"/>
        <item x="9972"/>
        <item x="9973"/>
        <item x="9974"/>
        <item x="9975"/>
        <item x="9976"/>
        <item x="9977"/>
        <item x="9978"/>
        <item x="9979"/>
        <item x="9980"/>
        <item x="9981"/>
        <item x="9983"/>
        <item x="9984"/>
        <item x="10044"/>
        <item x="10045"/>
        <item x="10046"/>
        <item x="10047"/>
        <item x="10048"/>
        <item x="10049"/>
        <item x="10050"/>
        <item x="9970"/>
        <item x="9982"/>
        <item x="9985"/>
        <item x="9986"/>
        <item x="9987"/>
        <item x="9988"/>
        <item x="9989"/>
        <item x="9991"/>
        <item x="9992"/>
        <item x="9993"/>
        <item x="9994"/>
        <item x="9995"/>
        <item x="9996"/>
        <item x="10000"/>
        <item x="10001"/>
        <item x="10002"/>
        <item x="10003"/>
        <item x="10004"/>
        <item x="10005"/>
        <item x="10006"/>
        <item x="10007"/>
        <item x="10008"/>
        <item x="10009"/>
        <item x="10010"/>
        <item x="10012"/>
        <item x="10013"/>
        <item x="10014"/>
        <item x="10015"/>
        <item x="10016"/>
        <item x="10017"/>
        <item x="10018"/>
        <item x="10019"/>
        <item x="10020"/>
        <item x="10021"/>
        <item x="10022"/>
        <item x="10023"/>
        <item x="10026"/>
        <item x="10027"/>
        <item x="10028"/>
        <item x="10029"/>
        <item x="10030"/>
        <item x="10031"/>
        <item x="9323"/>
        <item x="9538"/>
        <item x="9805"/>
        <item x="9990"/>
        <item x="10011"/>
        <item x="10051"/>
        <item x="9998"/>
        <item x="10024"/>
        <item x="10025"/>
        <item x="10032"/>
        <item x="9997"/>
        <item x="10033"/>
        <item x="9999"/>
        <item x="10034"/>
        <item x="10035"/>
        <item x="10036"/>
        <item x="10037"/>
        <item x="10038"/>
        <item x="10039"/>
        <item x="10040"/>
        <item x="10041"/>
        <item x="10042"/>
        <item x="10043"/>
        <item x="10052"/>
        <item x="10053"/>
        <item x="10054"/>
        <item t="default"/>
      </items>
    </pivotField>
    <pivotField dataField="1" showAll="0"/>
    <pivotField dataField="1" showAll="0"/>
    <pivotField dataField="1" showAll="0"/>
    <pivotField axis="axisPage"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2"/>
    <field x="1"/>
  </rowFields>
  <rowItems count="25">
    <i>
      <x v="31"/>
    </i>
    <i>
      <x v="36"/>
    </i>
    <i>
      <x v="122"/>
    </i>
    <i>
      <x v="265"/>
    </i>
    <i>
      <x v="268"/>
    </i>
    <i>
      <x v="346"/>
    </i>
    <i>
      <x v="348"/>
    </i>
    <i>
      <x v="374"/>
    </i>
    <i>
      <x v="467"/>
    </i>
    <i>
      <x v="540"/>
    </i>
    <i>
      <x v="541"/>
    </i>
    <i>
      <x v="551"/>
    </i>
    <i>
      <x v="659"/>
    </i>
    <i>
      <x v="665"/>
    </i>
    <i>
      <x v="740"/>
    </i>
    <i>
      <x v="777"/>
    </i>
    <i>
      <x v="788"/>
    </i>
    <i>
      <x v="804"/>
    </i>
    <i>
      <x v="825"/>
    </i>
    <i>
      <x v="843"/>
    </i>
    <i>
      <x v="995"/>
    </i>
    <i>
      <x v="1018"/>
    </i>
    <i>
      <x v="1058"/>
    </i>
    <i>
      <x v="108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40"/>
          </reference>
        </references>
      </pivotArea>
    </format>
    <format dxfId="70">
      <pivotArea dataOnly="0" labelOnly="1" fieldPosition="0">
        <references count="2">
          <reference field="1" count="2">
            <x v="39"/>
            <x v="103"/>
          </reference>
          <reference field="2" count="1" selected="0">
            <x v="740"/>
          </reference>
        </references>
      </pivotArea>
    </format>
    <format dxfId="69">
      <pivotArea dataOnly="0" labelOnly="1" fieldPosition="0">
        <references count="2">
          <reference field="1" count="9">
            <x v="0"/>
            <x v="1"/>
            <x v="2"/>
            <x v="3"/>
            <x v="17"/>
            <x v="25"/>
            <x v="33"/>
            <x v="39"/>
            <x v="103"/>
          </reference>
          <reference field="2" count="1" selected="0">
            <x v="74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3" firstHeaderRow="0" firstDataRow="1" firstDataCol="1" rowPageCount="1" colPageCount="1"/>
  <pivotFields count="8">
    <pivotField axis="axisPage" showAll="0">
      <items count="1369">
        <item x="0"/>
        <item x="1"/>
        <item x="2"/>
        <item x="4"/>
        <item x="5"/>
        <item x="7"/>
        <item x="8"/>
        <item x="9"/>
        <item x="10"/>
        <item x="11"/>
        <item x="12"/>
        <item m="1" x="1224"/>
        <item x="13"/>
        <item x="14"/>
        <item x="15"/>
        <item x="17"/>
        <item x="19"/>
        <item x="3"/>
        <item x="6"/>
        <item x="18"/>
        <item x="16"/>
        <item m="1" x="1226"/>
        <item m="1" x="1225"/>
        <item x="22"/>
        <item x="20"/>
        <item x="24"/>
        <item m="1" x="1227"/>
        <item x="25"/>
        <item x="21"/>
        <item x="29"/>
        <item m="1" x="1228"/>
        <item x="23"/>
        <item x="40"/>
        <item x="26"/>
        <item x="30"/>
        <item x="36"/>
        <item x="27"/>
        <item x="28"/>
        <item x="39"/>
        <item x="31"/>
        <item x="32"/>
        <item x="33"/>
        <item m="1" x="1229"/>
        <item x="38"/>
        <item m="1" x="1230"/>
        <item m="1" x="1231"/>
        <item x="45"/>
        <item x="35"/>
        <item x="41"/>
        <item x="34"/>
        <item x="37"/>
        <item x="61"/>
        <item x="43"/>
        <item m="1" x="1233"/>
        <item x="42"/>
        <item x="48"/>
        <item x="44"/>
        <item m="1" x="1232"/>
        <item x="51"/>
        <item x="46"/>
        <item x="47"/>
        <item x="53"/>
        <item m="1" x="1234"/>
        <item x="54"/>
        <item x="57"/>
        <item x="50"/>
        <item x="49"/>
        <item m="1" x="1235"/>
        <item x="52"/>
        <item m="1" x="1236"/>
        <item x="55"/>
        <item x="56"/>
        <item x="63"/>
        <item x="58"/>
        <item x="59"/>
        <item x="60"/>
        <item x="62"/>
        <item x="64"/>
        <item x="65"/>
        <item x="66"/>
        <item x="67"/>
        <item x="68"/>
        <item x="69"/>
        <item m="1" x="1237"/>
        <item m="1" x="1238"/>
        <item x="70"/>
        <item x="71"/>
        <item x="77"/>
        <item m="1" x="1239"/>
        <item m="1" x="1240"/>
        <item m="1" x="1241"/>
        <item x="72"/>
        <item x="73"/>
        <item x="74"/>
        <item x="75"/>
        <item x="76"/>
        <item x="78"/>
        <item x="79"/>
        <item x="80"/>
        <item m="1" x="1242"/>
        <item x="88"/>
        <item x="81"/>
        <item m="1" x="1243"/>
        <item x="82"/>
        <item x="83"/>
        <item x="84"/>
        <item x="85"/>
        <item x="86"/>
        <item x="87"/>
        <item x="89"/>
        <item x="90"/>
        <item x="91"/>
        <item x="92"/>
        <item m="1" x="1244"/>
        <item x="93"/>
        <item x="94"/>
        <item x="95"/>
        <item x="96"/>
        <item m="1" x="1245"/>
        <item x="97"/>
        <item m="1" x="1246"/>
        <item x="98"/>
        <item x="105"/>
        <item x="99"/>
        <item x="110"/>
        <item x="100"/>
        <item x="101"/>
        <item x="102"/>
        <item x="103"/>
        <item x="104"/>
        <item x="106"/>
        <item x="107"/>
        <item x="108"/>
        <item x="109"/>
        <item x="111"/>
        <item x="112"/>
        <item m="1" x="124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48"/>
        <item m="1" x="1249"/>
        <item x="141"/>
        <item x="167"/>
        <item x="146"/>
        <item x="143"/>
        <item x="191"/>
        <item x="144"/>
        <item m="1" x="125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51"/>
        <item x="179"/>
        <item x="180"/>
        <item x="181"/>
        <item x="182"/>
        <item x="142"/>
        <item x="155"/>
        <item x="169"/>
        <item x="183"/>
        <item x="185"/>
        <item x="217"/>
        <item m="1" x="1252"/>
        <item x="187"/>
        <item x="186"/>
        <item x="188"/>
        <item x="189"/>
        <item x="192"/>
        <item x="193"/>
        <item x="194"/>
        <item x="195"/>
        <item x="196"/>
        <item x="197"/>
        <item x="198"/>
        <item x="200"/>
        <item x="201"/>
        <item x="202"/>
        <item m="1" x="1332"/>
        <item m="1" x="1333"/>
        <item m="1" x="1357"/>
        <item m="1" x="1286"/>
        <item x="205"/>
        <item x="203"/>
        <item x="204"/>
        <item x="206"/>
        <item x="207"/>
        <item x="184"/>
        <item x="208"/>
        <item x="209"/>
        <item x="210"/>
        <item x="211"/>
        <item x="212"/>
        <item m="1" x="1287"/>
        <item m="1" x="1288"/>
        <item m="1" x="1289"/>
        <item m="1" x="1290"/>
        <item x="223"/>
        <item x="213"/>
        <item x="214"/>
        <item x="215"/>
        <item x="216"/>
        <item x="218"/>
        <item m="1" x="1358"/>
        <item x="219"/>
        <item x="220"/>
        <item x="221"/>
        <item m="1" x="1253"/>
        <item m="1" x="1254"/>
        <item x="222"/>
        <item x="224"/>
        <item x="225"/>
        <item x="229"/>
        <item x="230"/>
        <item x="231"/>
        <item x="232"/>
        <item x="233"/>
        <item x="234"/>
        <item x="235"/>
        <item x="236"/>
        <item x="242"/>
        <item x="237"/>
        <item x="238"/>
        <item x="239"/>
        <item x="240"/>
        <item x="241"/>
        <item x="243"/>
        <item x="244"/>
        <item m="1" x="1255"/>
        <item x="245"/>
        <item x="246"/>
        <item m="1" x="134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91"/>
        <item x="374"/>
        <item x="115"/>
        <item x="280"/>
        <item x="281"/>
        <item x="227"/>
        <item m="1" x="1256"/>
        <item x="282"/>
        <item x="283"/>
        <item m="1" x="1346"/>
        <item x="284"/>
        <item x="285"/>
        <item x="286"/>
        <item x="287"/>
        <item x="288"/>
        <item x="289"/>
        <item x="136"/>
        <item x="290"/>
        <item x="291"/>
        <item x="292"/>
        <item x="293"/>
        <item x="294"/>
        <item x="295"/>
        <item x="296"/>
        <item x="297"/>
        <item x="371"/>
        <item x="298"/>
        <item x="299"/>
        <item x="300"/>
        <item x="301"/>
        <item x="302"/>
        <item m="1" x="1351"/>
        <item x="304"/>
        <item x="303"/>
        <item x="305"/>
        <item m="1" x="1342"/>
        <item x="313"/>
        <item x="310"/>
        <item x="309"/>
        <item m="1" x="1364"/>
        <item x="306"/>
        <item x="312"/>
        <item x="307"/>
        <item x="308"/>
        <item x="228"/>
        <item x="311"/>
        <item x="314"/>
        <item x="315"/>
        <item x="316"/>
        <item x="317"/>
        <item x="322"/>
        <item x="318"/>
        <item x="319"/>
        <item x="321"/>
        <item x="320"/>
        <item x="323"/>
        <item x="324"/>
        <item x="325"/>
        <item x="326"/>
        <item x="327"/>
        <item x="328"/>
        <item x="329"/>
        <item m="1" x="1292"/>
        <item x="330"/>
        <item x="331"/>
        <item x="332"/>
        <item x="333"/>
        <item x="334"/>
        <item x="335"/>
        <item m="1" x="1282"/>
        <item m="1" x="1283"/>
        <item m="1" x="1284"/>
        <item m="1" x="1285"/>
        <item m="1" x="1345"/>
        <item x="337"/>
        <item x="336"/>
        <item x="338"/>
        <item x="339"/>
        <item x="340"/>
        <item x="352"/>
        <item x="341"/>
        <item x="342"/>
        <item x="343"/>
        <item m="1" x="1257"/>
        <item x="344"/>
        <item x="345"/>
        <item x="346"/>
        <item x="347"/>
        <item x="362"/>
        <item x="348"/>
        <item x="349"/>
        <item x="350"/>
        <item x="351"/>
        <item x="356"/>
        <item x="353"/>
        <item x="355"/>
        <item x="354"/>
        <item x="372"/>
        <item x="363"/>
        <item x="357"/>
        <item x="358"/>
        <item x="359"/>
        <item x="360"/>
        <item x="361"/>
        <item m="1" x="1258"/>
        <item x="364"/>
        <item x="365"/>
        <item x="366"/>
        <item x="367"/>
        <item x="368"/>
        <item x="369"/>
        <item x="370"/>
        <item m="1" x="1259"/>
        <item m="1" x="1352"/>
        <item m="1" x="1353"/>
        <item x="373"/>
        <item x="375"/>
        <item m="1" x="1260"/>
        <item x="379"/>
        <item x="382"/>
        <item x="376"/>
        <item x="377"/>
        <item x="378"/>
        <item m="1" x="1261"/>
        <item x="380"/>
        <item x="381"/>
        <item x="383"/>
        <item x="384"/>
        <item x="385"/>
        <item x="386"/>
        <item m="1" x="1359"/>
        <item m="1" x="1354"/>
        <item x="387"/>
        <item x="388"/>
        <item x="389"/>
        <item m="1" x="1262"/>
        <item m="1" x="1263"/>
        <item x="390"/>
        <item x="391"/>
        <item x="394"/>
        <item x="392"/>
        <item x="393"/>
        <item x="395"/>
        <item x="396"/>
        <item x="397"/>
        <item x="398"/>
        <item x="399"/>
        <item x="400"/>
        <item m="1" x="1264"/>
        <item x="401"/>
        <item x="402"/>
        <item x="403"/>
        <item x="404"/>
        <item x="405"/>
        <item x="406"/>
        <item m="1" x="1265"/>
        <item x="407"/>
        <item x="408"/>
        <item x="410"/>
        <item x="411"/>
        <item x="412"/>
        <item x="413"/>
        <item m="1" x="1293"/>
        <item x="414"/>
        <item x="415"/>
        <item x="416"/>
        <item x="409"/>
        <item x="417"/>
        <item m="1" x="1366"/>
        <item x="422"/>
        <item m="1" x="1337"/>
        <item x="418"/>
        <item x="419"/>
        <item x="421"/>
        <item m="1" x="1360"/>
        <item x="420"/>
        <item m="1" x="1294"/>
        <item x="423"/>
        <item x="424"/>
        <item x="425"/>
        <item x="426"/>
        <item x="427"/>
        <item x="428"/>
        <item x="429"/>
        <item x="430"/>
        <item x="431"/>
        <item x="432"/>
        <item x="433"/>
        <item x="434"/>
        <item x="435"/>
        <item x="436"/>
        <item x="437"/>
        <item x="438"/>
        <item x="439"/>
        <item x="440"/>
        <item x="441"/>
        <item x="442"/>
        <item x="443"/>
        <item x="444"/>
        <item m="1" x="1348"/>
        <item x="445"/>
        <item x="446"/>
        <item x="447"/>
        <item m="1" x="1347"/>
        <item x="448"/>
        <item m="1" x="1350"/>
        <item x="449"/>
        <item m="1" x="1362"/>
        <item x="450"/>
        <item x="451"/>
        <item m="1" x="1266"/>
        <item x="452"/>
        <item x="453"/>
        <item x="454"/>
        <item x="455"/>
        <item x="456"/>
        <item m="1" x="1295"/>
        <item x="457"/>
        <item x="458"/>
        <item x="459"/>
        <item x="460"/>
        <item x="461"/>
        <item x="462"/>
        <item x="463"/>
        <item m="1" x="1267"/>
        <item x="464"/>
        <item x="465"/>
        <item x="466"/>
        <item x="467"/>
        <item x="468"/>
        <item x="469"/>
        <item x="470"/>
        <item x="471"/>
        <item x="472"/>
        <item x="473"/>
        <item m="1" x="1316"/>
        <item x="474"/>
        <item x="475"/>
        <item x="476"/>
        <item x="477"/>
        <item x="478"/>
        <item m="1" x="1317"/>
        <item x="479"/>
        <item x="480"/>
        <item x="481"/>
        <item x="482"/>
        <item m="1" x="1296"/>
        <item x="483"/>
        <item x="484"/>
        <item x="485"/>
        <item x="486"/>
        <item x="487"/>
        <item x="488"/>
        <item x="489"/>
        <item x="490"/>
        <item x="491"/>
        <item x="492"/>
        <item x="493"/>
        <item x="494"/>
        <item x="495"/>
        <item x="496"/>
        <item x="497"/>
        <item m="1" x="1277"/>
        <item x="499"/>
        <item x="498"/>
        <item x="500"/>
        <item x="501"/>
        <item x="502"/>
        <item x="503"/>
        <item x="504"/>
        <item m="1" x="1278"/>
        <item x="506"/>
        <item x="507"/>
        <item x="508"/>
        <item x="509"/>
        <item x="510"/>
        <item x="511"/>
        <item x="512"/>
        <item m="1" x="1297"/>
        <item m="1" x="1298"/>
        <item m="1" x="1299"/>
        <item m="1" x="1300"/>
        <item m="1" x="1301"/>
        <item x="513"/>
        <item x="514"/>
        <item x="515"/>
        <item x="516"/>
        <item x="517"/>
        <item x="518"/>
        <item x="519"/>
        <item x="520"/>
        <item x="521"/>
        <item x="522"/>
        <item x="523"/>
        <item x="524"/>
        <item x="525"/>
        <item x="526"/>
        <item x="527"/>
        <item x="528"/>
        <item x="529"/>
        <item x="530"/>
        <item x="531"/>
        <item x="532"/>
        <item x="533"/>
        <item m="1" x="1302"/>
        <item x="539"/>
        <item x="534"/>
        <item x="535"/>
        <item x="536"/>
        <item x="537"/>
        <item x="538"/>
        <item x="543"/>
        <item x="540"/>
        <item x="541"/>
        <item x="542"/>
        <item x="544"/>
        <item x="545"/>
        <item x="546"/>
        <item x="547"/>
        <item x="548"/>
        <item x="550"/>
        <item x="551"/>
        <item x="552"/>
        <item x="553"/>
        <item x="554"/>
        <item x="555"/>
        <item x="556"/>
        <item m="1" x="131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19"/>
        <item x="608"/>
        <item x="612"/>
        <item x="613"/>
        <item x="614"/>
        <item x="615"/>
        <item x="609"/>
        <item x="610"/>
        <item x="611"/>
        <item x="616"/>
        <item x="617"/>
        <item m="1" x="1320"/>
        <item x="618"/>
        <item x="619"/>
        <item m="1" x="1321"/>
        <item x="620"/>
        <item x="621"/>
        <item x="622"/>
        <item m="1" x="1322"/>
        <item x="623"/>
        <item m="1" x="1323"/>
        <item x="625"/>
        <item x="624"/>
        <item x="626"/>
        <item x="628"/>
        <item x="630"/>
        <item x="631"/>
        <item x="632"/>
        <item x="633"/>
        <item x="634"/>
        <item x="635"/>
        <item m="1" x="1303"/>
        <item x="649"/>
        <item x="636"/>
        <item m="1" x="1279"/>
        <item m="1" x="1304"/>
        <item x="637"/>
        <item x="638"/>
        <item x="627"/>
        <item x="642"/>
        <item x="643"/>
        <item x="644"/>
        <item m="1" x="1305"/>
        <item x="629"/>
        <item x="645"/>
        <item x="646"/>
        <item x="647"/>
        <item m="1" x="1268"/>
        <item x="648"/>
        <item x="650"/>
        <item x="651"/>
        <item x="641"/>
        <item x="652"/>
        <item x="653"/>
        <item m="1" x="1356"/>
        <item x="654"/>
        <item m="1" x="1324"/>
        <item m="1" x="1325"/>
        <item m="1" x="1306"/>
        <item x="655"/>
        <item m="1" x="1307"/>
        <item x="656"/>
        <item x="657"/>
        <item x="658"/>
        <item x="659"/>
        <item x="660"/>
        <item x="640"/>
        <item x="661"/>
        <item x="663"/>
        <item x="666"/>
        <item x="664"/>
        <item x="665"/>
        <item x="639"/>
        <item x="662"/>
        <item x="667"/>
        <item x="668"/>
        <item x="669"/>
        <item x="670"/>
        <item x="671"/>
        <item x="672"/>
        <item x="673"/>
        <item x="674"/>
        <item x="675"/>
        <item m="1" x="1269"/>
        <item x="676"/>
        <item m="1" x="1270"/>
        <item x="680"/>
        <item x="677"/>
        <item x="678"/>
        <item x="679"/>
        <item x="681"/>
        <item m="1" x="1339"/>
        <item x="683"/>
        <item x="682"/>
        <item x="684"/>
        <item x="685"/>
        <item x="686"/>
        <item x="687"/>
        <item x="688"/>
        <item x="689"/>
        <item x="698"/>
        <item x="690"/>
        <item x="691"/>
        <item x="692"/>
        <item x="706"/>
        <item x="701"/>
        <item x="693"/>
        <item x="694"/>
        <item x="695"/>
        <item m="1" x="1341"/>
        <item x="696"/>
        <item x="697"/>
        <item x="699"/>
        <item x="700"/>
        <item x="702"/>
        <item m="1" x="1273"/>
        <item x="703"/>
        <item x="707"/>
        <item x="704"/>
        <item x="705"/>
        <item x="708"/>
        <item x="718"/>
        <item x="710"/>
        <item x="711"/>
        <item x="712"/>
        <item x="713"/>
        <item x="714"/>
        <item x="715"/>
        <item x="716"/>
        <item x="717"/>
        <item m="1" x="1308"/>
        <item x="719"/>
        <item x="720"/>
        <item x="721"/>
        <item m="1" x="1271"/>
        <item m="1" x="1272"/>
        <item m="1" x="1274"/>
        <item x="727"/>
        <item x="722"/>
        <item x="723"/>
        <item x="724"/>
        <item x="725"/>
        <item x="726"/>
        <item x="728"/>
        <item x="759"/>
        <item x="729"/>
        <item x="730"/>
        <item x="731"/>
        <item m="1" x="1355"/>
        <item m="1" x="1335"/>
        <item x="732"/>
        <item x="733"/>
        <item x="734"/>
        <item m="1" x="1344"/>
        <item x="735"/>
        <item x="736"/>
        <item x="737"/>
        <item x="738"/>
        <item x="739"/>
        <item x="740"/>
        <item x="741"/>
        <item x="742"/>
        <item x="743"/>
        <item x="766"/>
        <item x="744"/>
        <item x="745"/>
        <item x="746"/>
        <item x="747"/>
        <item x="754"/>
        <item x="748"/>
        <item m="1" x="1275"/>
        <item x="749"/>
        <item x="750"/>
        <item x="751"/>
        <item x="752"/>
        <item x="768"/>
        <item x="753"/>
        <item x="755"/>
        <item x="756"/>
        <item x="757"/>
        <item x="758"/>
        <item m="1" x="1309"/>
        <item x="760"/>
        <item m="1" x="1326"/>
        <item x="761"/>
        <item m="1" x="1310"/>
        <item x="762"/>
        <item x="763"/>
        <item m="1" x="1336"/>
        <item x="764"/>
        <item m="1" x="1334"/>
        <item x="765"/>
        <item x="767"/>
        <item x="769"/>
        <item m="1" x="1331"/>
        <item x="770"/>
        <item x="771"/>
        <item x="772"/>
        <item x="773"/>
        <item x="774"/>
        <item x="775"/>
        <item x="776"/>
        <item x="777"/>
        <item x="778"/>
        <item x="779"/>
        <item x="780"/>
        <item x="781"/>
        <item x="782"/>
        <item x="783"/>
        <item x="784"/>
        <item x="785"/>
        <item x="786"/>
        <item x="787"/>
        <item x="788"/>
        <item x="789"/>
        <item x="790"/>
        <item x="791"/>
        <item x="792"/>
        <item m="1" x="1311"/>
        <item x="793"/>
        <item m="1" x="1312"/>
        <item x="794"/>
        <item x="800"/>
        <item x="795"/>
        <item x="796"/>
        <item x="797"/>
        <item x="798"/>
        <item x="799"/>
        <item x="801"/>
        <item x="803"/>
        <item x="802"/>
        <item m="1" x="1313"/>
        <item x="804"/>
        <item x="805"/>
        <item x="806"/>
        <item x="810"/>
        <item x="812"/>
        <item x="811"/>
        <item m="1" x="1340"/>
        <item x="814"/>
        <item x="809"/>
        <item m="1" x="1338"/>
        <item x="821"/>
        <item m="1" x="1363"/>
        <item x="813"/>
        <item x="815"/>
        <item x="817"/>
        <item x="818"/>
        <item x="807"/>
        <item x="816"/>
        <item x="819"/>
        <item m="1" x="1280"/>
        <item x="823"/>
        <item x="824"/>
        <item m="1" x="1327"/>
        <item x="826"/>
        <item x="831"/>
        <item x="829"/>
        <item x="825"/>
        <item x="830"/>
        <item x="835"/>
        <item x="833"/>
        <item x="834"/>
        <item x="832"/>
        <item x="709"/>
        <item x="839"/>
        <item x="840"/>
        <item x="837"/>
        <item x="842"/>
        <item x="843"/>
        <item x="844"/>
        <item m="1" x="1361"/>
        <item x="836"/>
        <item m="1" x="1349"/>
        <item m="1" x="1281"/>
        <item x="822"/>
        <item x="838"/>
        <item x="841"/>
        <item x="848"/>
        <item x="847"/>
        <item x="849"/>
        <item x="846"/>
        <item m="1" x="1328"/>
        <item x="851"/>
        <item x="850"/>
        <item x="845"/>
        <item m="1" x="1365"/>
        <item x="852"/>
        <item x="854"/>
        <item x="855"/>
        <item x="856"/>
        <item x="858"/>
        <item x="859"/>
        <item x="853"/>
        <item x="860"/>
        <item x="861"/>
        <item x="808"/>
        <item x="820"/>
        <item x="857"/>
        <item x="828"/>
        <item x="862"/>
        <item x="864"/>
        <item x="863"/>
        <item x="865"/>
        <item x="866"/>
        <item x="867"/>
        <item x="870"/>
        <item x="868"/>
        <item x="869"/>
        <item x="872"/>
        <item x="873"/>
        <item x="874"/>
        <item x="876"/>
        <item m="1" x="1329"/>
        <item x="875"/>
        <item x="879"/>
        <item x="881"/>
        <item x="880"/>
        <item x="878"/>
        <item x="882"/>
        <item x="883"/>
        <item x="885"/>
        <item m="1" x="1330"/>
        <item x="877"/>
        <item x="884"/>
        <item x="886"/>
        <item x="888"/>
        <item x="889"/>
        <item x="887"/>
        <item x="827"/>
        <item x="890"/>
        <item x="891"/>
        <item x="892"/>
        <item x="893"/>
        <item m="1" x="1276"/>
        <item x="894"/>
        <item x="895"/>
        <item x="896"/>
        <item x="900"/>
        <item x="898"/>
        <item x="902"/>
        <item x="897"/>
        <item x="899"/>
        <item x="904"/>
        <item x="905"/>
        <item x="906"/>
        <item x="907"/>
        <item x="903"/>
        <item x="901"/>
        <item x="908"/>
        <item x="871"/>
        <item m="1" x="1314"/>
        <item x="910"/>
        <item x="909"/>
        <item x="911"/>
        <item m="1" x="131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6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21"/>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22"/>
        <item x="1204"/>
        <item m="1" x="1223"/>
        <item x="1206"/>
        <item x="1210"/>
        <item x="1214"/>
        <item x="1217"/>
        <item x="1208"/>
        <item x="1213"/>
        <item x="1215"/>
        <item x="1212"/>
        <item x="1207"/>
        <item x="1209"/>
        <item x="1218"/>
        <item x="1219"/>
        <item x="1211"/>
        <item x="1216"/>
        <item x="1220"/>
        <item t="default"/>
      </items>
    </pivotField>
    <pivotField axis="axisRow" showAll="0" sortType="descending">
      <items count="150">
        <item sd="0" x="48"/>
        <item sd="0" x="50"/>
        <item sd="0" x="40"/>
        <item sd="0" x="38"/>
        <item sd="0" x="41"/>
        <item sd="0" x="0"/>
        <item sd="0" x="25"/>
        <item sd="0" x="35"/>
        <item sd="0" x="32"/>
        <item sd="0" x="21"/>
        <item sd="0" x="26"/>
        <item sd="0" x="30"/>
        <item sd="0" x="17"/>
        <item sd="0" m="1" x="131"/>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43"/>
        <item sd="0" x="46"/>
        <item sd="0" x="43"/>
        <item sd="0" m="1" x="133"/>
        <item sd="0" x="45"/>
        <item sd="0" x="47"/>
        <item sd="0" x="49"/>
        <item sd="0" m="1" x="134"/>
        <item sd="0" x="28"/>
        <item sd="0" x="52"/>
        <item sd="0" x="51"/>
        <item sd="0" x="53"/>
        <item sd="0" x="54"/>
        <item sd="0" x="55"/>
        <item sd="0" x="56"/>
        <item sd="0" x="57"/>
        <item sd="0" x="58"/>
        <item sd="0" x="59"/>
        <item sd="0" x="60"/>
        <item sd="0" x="61"/>
        <item sd="0" x="62"/>
        <item sd="0" x="63"/>
        <item sd="0" x="64"/>
        <item sd="0" x="65"/>
        <item sd="0" x="66"/>
        <item sd="0" x="70"/>
        <item sd="0" m="1" x="137"/>
        <item sd="0" x="67"/>
        <item sd="0" x="69"/>
        <item sd="0" m="1" x="132"/>
        <item sd="0" x="71"/>
        <item sd="0" x="72"/>
        <item sd="0" x="73"/>
        <item sd="0" m="1" x="140"/>
        <item sd="0" m="1" x="148"/>
        <item sd="0" m="1" x="142"/>
        <item sd="0" x="77"/>
        <item sd="0" x="76"/>
        <item sd="0" x="82"/>
        <item sd="0" x="74"/>
        <item sd="0" x="75"/>
        <item sd="0" x="68"/>
        <item sd="0" x="78"/>
        <item sd="0" x="79"/>
        <item sd="0" m="1" x="139"/>
        <item sd="0" x="80"/>
        <item sd="0" x="81"/>
        <item sd="0" m="1" x="141"/>
        <item sd="0" x="83"/>
        <item sd="0" x="86"/>
        <item sd="0" x="84"/>
        <item sd="0" x="85"/>
        <item sd="0" x="87"/>
        <item sd="0" x="89"/>
        <item sd="0" x="90"/>
        <item sd="0" x="91"/>
        <item sd="0" x="92"/>
        <item sd="0" x="93"/>
        <item sd="0" x="94"/>
        <item sd="0" x="95"/>
        <item sd="0" x="96"/>
        <item sd="0" m="1" x="145"/>
        <item sd="0" m="1" x="146"/>
        <item sd="0" m="1" x="136"/>
        <item sd="0" x="97"/>
        <item sd="0" x="100"/>
        <item sd="0" m="1" x="144"/>
        <item sd="0" x="101"/>
        <item sd="0" x="110"/>
        <item sd="0" x="106"/>
        <item sd="0" x="88"/>
        <item sd="0" x="102"/>
        <item sd="0" x="112"/>
        <item sd="0" x="113"/>
        <item sd="0" m="1" x="147"/>
        <item sd="0" x="108"/>
        <item sd="0" x="115"/>
        <item sd="0" m="1" x="138"/>
        <item sd="0" x="116"/>
        <item sd="0" x="98"/>
        <item sd="0" x="99"/>
        <item sd="0" x="103"/>
        <item sd="0" x="114"/>
        <item sd="0" x="107"/>
        <item sd="0" x="117"/>
        <item sd="0" x="118"/>
        <item sd="0" x="119"/>
        <item sd="0" x="120"/>
        <item m="1" x="135"/>
        <item sd="0" x="121"/>
        <item sd="0" x="104"/>
        <item sd="0" x="122"/>
        <item sd="0" x="105"/>
        <item sd="0" x="111"/>
        <item sd="0" x="109"/>
        <item sd="0" m="1" x="130"/>
        <item sd="0" x="123"/>
        <item m="1" x="129"/>
        <item x="124"/>
        <item x="125"/>
        <item x="126"/>
        <item x="127"/>
        <item x="128"/>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8">
    <i>
      <x v="138"/>
    </i>
    <i>
      <x v="117"/>
    </i>
    <i>
      <x v="129"/>
    </i>
    <i>
      <x v="121"/>
    </i>
    <i>
      <x v="122"/>
    </i>
    <i>
      <x v="101"/>
    </i>
    <i>
      <x v="147"/>
    </i>
    <i r="1">
      <x v="4"/>
    </i>
    <i>
      <x v="142"/>
    </i>
    <i>
      <x v="132"/>
    </i>
    <i>
      <x v="125"/>
    </i>
    <i>
      <x v="127"/>
    </i>
    <i>
      <x v="146"/>
    </i>
    <i r="1">
      <x v="33"/>
    </i>
    <i>
      <x v="118"/>
    </i>
    <i>
      <x v="137"/>
    </i>
    <i>
      <x v="145"/>
    </i>
    <i r="1">
      <x v="9"/>
    </i>
    <i r="1">
      <x v="4"/>
    </i>
    <i r="1">
      <x v="30"/>
    </i>
    <i r="1">
      <x v="52"/>
    </i>
    <i>
      <x v="144"/>
    </i>
    <i r="1">
      <x v="33"/>
    </i>
    <i>
      <x v="140"/>
    </i>
    <i>
      <x v="22"/>
    </i>
    <i>
      <x v="104"/>
    </i>
    <i>
      <x v="100"/>
    </i>
    <i>
      <x v="105"/>
    </i>
    <i>
      <x v="136"/>
    </i>
    <i>
      <x v="82"/>
    </i>
    <i>
      <x v="115"/>
    </i>
    <i>
      <x v="119"/>
    </i>
    <i>
      <x v="113"/>
    </i>
    <i>
      <x v="87"/>
    </i>
    <i>
      <x v="24"/>
    </i>
    <i>
      <x v="29"/>
    </i>
    <i>
      <x v="97"/>
    </i>
    <i>
      <x v="30"/>
    </i>
    <i>
      <x v="8"/>
    </i>
    <i>
      <x v="31"/>
    </i>
    <i>
      <x v="25"/>
    </i>
    <i>
      <x v="32"/>
    </i>
    <i>
      <x v="92"/>
    </i>
    <i>
      <x v="33"/>
    </i>
    <i>
      <x v="2"/>
    </i>
    <i>
      <x v="34"/>
    </i>
    <i>
      <x v="28"/>
    </i>
    <i>
      <x v="35"/>
    </i>
    <i>
      <x v="131"/>
    </i>
    <i>
      <x v="36"/>
    </i>
    <i>
      <x v="18"/>
    </i>
    <i>
      <x v="37"/>
    </i>
    <i>
      <x v="85"/>
    </i>
    <i>
      <x v="38"/>
    </i>
    <i>
      <x v="89"/>
    </i>
    <i>
      <x v="39"/>
    </i>
    <i>
      <x v="95"/>
    </i>
    <i>
      <x v="40"/>
    </i>
    <i>
      <x v="99"/>
    </i>
    <i>
      <x v="41"/>
    </i>
    <i>
      <x v="23"/>
    </i>
    <i>
      <x v="42"/>
    </i>
    <i>
      <x v="26"/>
    </i>
    <i>
      <x v="3"/>
    </i>
    <i>
      <x v="6"/>
    </i>
    <i>
      <x v="43"/>
    </i>
    <i>
      <x v="7"/>
    </i>
    <i>
      <x v="44"/>
    </i>
    <i>
      <x v="9"/>
    </i>
    <i>
      <x v="45"/>
    </i>
    <i>
      <x v="133"/>
    </i>
    <i>
      <x v="47"/>
    </i>
    <i>
      <x v="11"/>
    </i>
    <i>
      <x v="48"/>
    </i>
    <i>
      <x v="77"/>
    </i>
    <i>
      <x v="78"/>
    </i>
    <i>
      <x v="83"/>
    </i>
    <i>
      <x v="50"/>
    </i>
    <i>
      <x v="84"/>
    </i>
    <i>
      <x v="51"/>
    </i>
    <i>
      <x v="86"/>
    </i>
    <i>
      <x v="52"/>
    </i>
    <i>
      <x v="88"/>
    </i>
    <i>
      <x v="54"/>
    </i>
    <i>
      <x v="91"/>
    </i>
    <i>
      <x v="55"/>
    </i>
    <i>
      <x v="94"/>
    </i>
    <i>
      <x v="56"/>
    </i>
    <i>
      <x v="96"/>
    </i>
    <i>
      <x v="57"/>
    </i>
    <i>
      <x v="98"/>
    </i>
    <i>
      <x v="58"/>
    </i>
    <i>
      <x v="20"/>
    </i>
    <i>
      <x v="103"/>
    </i>
    <i>
      <x v="102"/>
    </i>
    <i>
      <x v="21"/>
    </i>
    <i>
      <x v="110"/>
    </i>
    <i>
      <x v="59"/>
    </i>
    <i>
      <x v="106"/>
    </i>
    <i>
      <x v="60"/>
    </i>
    <i>
      <x v="111"/>
    </i>
    <i>
      <x v="61"/>
    </i>
    <i>
      <x v="114"/>
    </i>
    <i>
      <x v="62"/>
    </i>
    <i>
      <x v="116"/>
    </i>
    <i>
      <x v="63"/>
    </i>
    <i>
      <x v="16"/>
    </i>
    <i>
      <x v="64"/>
    </i>
    <i>
      <x v="4"/>
    </i>
    <i>
      <x v="65"/>
    </i>
    <i>
      <x v="124"/>
    </i>
    <i>
      <x v="66"/>
    </i>
    <i>
      <x v="126"/>
    </i>
    <i>
      <x v="15"/>
    </i>
    <i>
      <x v="128"/>
    </i>
    <i>
      <x v="1"/>
    </i>
    <i>
      <x v="130"/>
    </i>
    <i>
      <x v="69"/>
    </i>
    <i>
      <x v="10"/>
    </i>
    <i>
      <x v="70"/>
    </i>
    <i>
      <x v="135"/>
    </i>
    <i>
      <x v="71"/>
    </i>
    <i>
      <x v="17"/>
    </i>
    <i>
      <x v="12"/>
    </i>
    <i>
      <x v="19"/>
    </i>
    <i>
      <x v="139"/>
    </i>
    <i>
      <x v="14"/>
    </i>
    <i>
      <x v="76"/>
    </i>
    <i>
      <x v="73"/>
    </i>
    <i>
      <x v="74"/>
    </i>
    <i>
      <x v="67"/>
    </i>
    <i>
      <x/>
    </i>
    <i>
      <x v="68"/>
    </i>
    <i>
      <x v="5"/>
    </i>
    <i>
      <x v="27"/>
    </i>
    <i>
      <x v="148"/>
    </i>
    <i r="1">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45428</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474"/>
  <sheetViews>
    <sheetView tabSelected="1" zoomScale="140" zoomScaleNormal="140" workbookViewId="0">
      <pane ySplit="1" topLeftCell="A19443" activePane="bottomLeft" state="frozen"/>
      <selection pane="bottomLeft" activeCell="E19445" sqref="E19445"/>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c r="I16071" s="40"/>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5"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63" t="s">
        <v>1400</v>
      </c>
      <c r="C17990" s="551" t="s">
        <v>12025</v>
      </c>
      <c r="D17990" s="740" t="s">
        <v>13065</v>
      </c>
      <c r="E17990" s="552">
        <v>159545</v>
      </c>
      <c r="F17990" s="126"/>
      <c r="G17990" s="126">
        <f t="shared" si="289"/>
        <v>-159545</v>
      </c>
      <c r="H17990" s="705" t="s">
        <v>11835</v>
      </c>
    </row>
    <row r="17991" spans="1:8" ht="15" x14ac:dyDescent="0.2">
      <c r="A17991" s="734">
        <v>45287</v>
      </c>
      <c r="B17991" s="63" t="s">
        <v>6408</v>
      </c>
      <c r="C17991" s="551" t="s">
        <v>12025</v>
      </c>
      <c r="D17991" s="740" t="s">
        <v>13065</v>
      </c>
      <c r="E17991" s="552">
        <v>80843</v>
      </c>
      <c r="F17991" s="126"/>
      <c r="G17991" s="126">
        <f t="shared" ref="G17991:G17993" si="290">F17991-E17991</f>
        <v>-80843</v>
      </c>
      <c r="H17991" s="705" t="s">
        <v>11835</v>
      </c>
    </row>
    <row r="17992" spans="1:8" ht="15" x14ac:dyDescent="0.2">
      <c r="A17992" s="734">
        <v>45287</v>
      </c>
      <c r="B17992" s="63" t="s">
        <v>6508</v>
      </c>
      <c r="C17992" s="551" t="s">
        <v>12025</v>
      </c>
      <c r="D17992" s="740" t="s">
        <v>13065</v>
      </c>
      <c r="E17992" s="552">
        <v>4245</v>
      </c>
      <c r="F17992" s="126"/>
      <c r="G17992" s="126">
        <f t="shared" si="290"/>
        <v>-4245</v>
      </c>
      <c r="H17992" s="705" t="s">
        <v>11835</v>
      </c>
    </row>
    <row r="17993" spans="1:8" ht="15" x14ac:dyDescent="0.2">
      <c r="A17993" s="734">
        <v>45287</v>
      </c>
      <c r="B17993" s="63" t="s">
        <v>10296</v>
      </c>
      <c r="C17993" s="551" t="s">
        <v>12025</v>
      </c>
      <c r="D17993" s="740" t="s">
        <v>13065</v>
      </c>
      <c r="E17993" s="552">
        <v>5367</v>
      </c>
      <c r="F17993" s="126"/>
      <c r="G17993" s="126">
        <f t="shared" si="290"/>
        <v>-5367</v>
      </c>
      <c r="H17993" s="705" t="s">
        <v>11835</v>
      </c>
    </row>
    <row r="17994" spans="1:8" ht="15" x14ac:dyDescent="0.2">
      <c r="A17994" s="734">
        <v>45287</v>
      </c>
      <c r="B17994" s="63" t="s">
        <v>11897</v>
      </c>
      <c r="C17994" s="63" t="s">
        <v>10993</v>
      </c>
      <c r="D17994" s="183" t="s">
        <v>7376</v>
      </c>
      <c r="E17994" s="126">
        <v>2700</v>
      </c>
      <c r="F17994" s="126"/>
      <c r="G17994" s="126">
        <f t="shared" si="289"/>
        <v>-2700</v>
      </c>
      <c r="H17994" s="705" t="s">
        <v>11835</v>
      </c>
    </row>
    <row r="17995" spans="1:8" ht="15" x14ac:dyDescent="0.2">
      <c r="A17995" s="734">
        <v>45288</v>
      </c>
      <c r="B17995" s="63" t="s">
        <v>11089</v>
      </c>
      <c r="C17995" s="63" t="s">
        <v>5460</v>
      </c>
      <c r="D17995" s="183" t="s">
        <v>12003</v>
      </c>
      <c r="E17995" s="126">
        <v>35000</v>
      </c>
      <c r="F17995" s="126"/>
      <c r="G17995" s="126">
        <f t="shared" si="289"/>
        <v>-35000</v>
      </c>
      <c r="H17995" s="705" t="s">
        <v>11835</v>
      </c>
    </row>
    <row r="17996" spans="1:8" ht="15" x14ac:dyDescent="0.2">
      <c r="A17996" s="734">
        <v>45288</v>
      </c>
      <c r="B17996" s="63" t="s">
        <v>10908</v>
      </c>
      <c r="C17996" s="63" t="s">
        <v>12027</v>
      </c>
      <c r="D17996" s="183" t="s">
        <v>12028</v>
      </c>
      <c r="E17996" s="126">
        <v>765000</v>
      </c>
      <c r="F17996" s="126"/>
      <c r="G17996" s="126">
        <f t="shared" si="289"/>
        <v>-765000</v>
      </c>
      <c r="H17996" s="705" t="s">
        <v>11835</v>
      </c>
    </row>
    <row r="17997" spans="1:8" ht="15" x14ac:dyDescent="0.2">
      <c r="A17997" s="734">
        <v>45288</v>
      </c>
      <c r="B17997" s="63" t="s">
        <v>11446</v>
      </c>
      <c r="C17997" s="63" t="s">
        <v>12029</v>
      </c>
      <c r="D17997" s="183" t="s">
        <v>12030</v>
      </c>
      <c r="E17997" s="126">
        <v>28300</v>
      </c>
      <c r="F17997" s="126"/>
      <c r="G17997" s="126">
        <f t="shared" si="289"/>
        <v>-28300</v>
      </c>
      <c r="H17997" s="705" t="s">
        <v>11835</v>
      </c>
    </row>
    <row r="17998" spans="1:8" ht="15" x14ac:dyDescent="0.2">
      <c r="A17998" s="734">
        <v>45288</v>
      </c>
      <c r="B17998" s="63" t="s">
        <v>11446</v>
      </c>
      <c r="C17998" s="63" t="s">
        <v>12029</v>
      </c>
      <c r="D17998" s="183" t="s">
        <v>12041</v>
      </c>
      <c r="E17998" s="126">
        <v>-5700</v>
      </c>
      <c r="F17998" s="126"/>
      <c r="G17998" s="126">
        <f t="shared" si="289"/>
        <v>5700</v>
      </c>
      <c r="H17998" s="705" t="s">
        <v>11835</v>
      </c>
    </row>
    <row r="17999" spans="1:8" ht="15" x14ac:dyDescent="0.2">
      <c r="A17999" s="734">
        <v>45288</v>
      </c>
      <c r="B17999" s="63" t="s">
        <v>11089</v>
      </c>
      <c r="C17999" s="63" t="s">
        <v>372</v>
      </c>
      <c r="D17999" s="183" t="s">
        <v>2108</v>
      </c>
      <c r="E17999" s="126">
        <v>1000</v>
      </c>
      <c r="F17999" s="126"/>
      <c r="G17999" s="126">
        <f t="shared" si="289"/>
        <v>-1000</v>
      </c>
      <c r="H17999" s="705" t="s">
        <v>11835</v>
      </c>
    </row>
    <row r="18000" spans="1:8" ht="15" x14ac:dyDescent="0.2">
      <c r="A18000" s="734">
        <v>45288</v>
      </c>
      <c r="B18000" s="63" t="s">
        <v>11728</v>
      </c>
      <c r="C18000" s="63" t="s">
        <v>5741</v>
      </c>
      <c r="D18000" s="183" t="s">
        <v>370</v>
      </c>
      <c r="E18000" s="126">
        <v>1700</v>
      </c>
      <c r="F18000" s="126"/>
      <c r="G18000" s="126">
        <f t="shared" si="289"/>
        <v>-1700</v>
      </c>
      <c r="H18000" s="705" t="s">
        <v>11835</v>
      </c>
    </row>
    <row r="18001" spans="1:8" ht="15" x14ac:dyDescent="0.2">
      <c r="A18001" s="734">
        <v>45289</v>
      </c>
      <c r="B18001" s="63" t="s">
        <v>11089</v>
      </c>
      <c r="C18001" s="63" t="s">
        <v>11975</v>
      </c>
      <c r="D18001" s="183" t="s">
        <v>1157</v>
      </c>
      <c r="E18001" s="126">
        <v>20000</v>
      </c>
      <c r="F18001" s="126"/>
      <c r="G18001" s="126">
        <f t="shared" si="289"/>
        <v>-20000</v>
      </c>
      <c r="H18001" s="705" t="s">
        <v>11835</v>
      </c>
    </row>
    <row r="18002" spans="1:8" ht="15" x14ac:dyDescent="0.2">
      <c r="A18002" s="734">
        <v>45289</v>
      </c>
      <c r="B18002" s="63" t="s">
        <v>11728</v>
      </c>
      <c r="C18002" s="63" t="s">
        <v>11106</v>
      </c>
      <c r="D18002" s="183" t="s">
        <v>1157</v>
      </c>
      <c r="E18002" s="126">
        <v>31000</v>
      </c>
      <c r="F18002" s="126"/>
      <c r="G18002" s="126">
        <f t="shared" si="289"/>
        <v>-31000</v>
      </c>
      <c r="H18002" s="705" t="s">
        <v>11835</v>
      </c>
    </row>
    <row r="18003" spans="1:8" ht="15" x14ac:dyDescent="0.2">
      <c r="A18003" s="734">
        <v>45289</v>
      </c>
      <c r="B18003" s="63" t="s">
        <v>3946</v>
      </c>
      <c r="C18003" s="63" t="s">
        <v>3877</v>
      </c>
      <c r="D18003" s="183" t="s">
        <v>1157</v>
      </c>
      <c r="E18003" s="126">
        <v>50000</v>
      </c>
      <c r="F18003" s="126"/>
      <c r="G18003" s="126">
        <f t="shared" si="289"/>
        <v>-50000</v>
      </c>
      <c r="H18003" s="705" t="s">
        <v>11835</v>
      </c>
    </row>
    <row r="18004" spans="1:8" ht="15" x14ac:dyDescent="0.2">
      <c r="A18004" s="734">
        <v>45289</v>
      </c>
      <c r="B18004" s="63" t="s">
        <v>10232</v>
      </c>
      <c r="C18004" s="63" t="s">
        <v>5741</v>
      </c>
      <c r="D18004" s="183" t="s">
        <v>370</v>
      </c>
      <c r="E18004" s="126">
        <v>1500</v>
      </c>
      <c r="F18004" s="126"/>
      <c r="G18004" s="126">
        <f t="shared" si="289"/>
        <v>-1500</v>
      </c>
      <c r="H18004" s="705" t="s">
        <v>11835</v>
      </c>
    </row>
    <row r="18005" spans="1:8" ht="15" x14ac:dyDescent="0.2">
      <c r="A18005" s="734">
        <v>45289</v>
      </c>
      <c r="B18005" s="63" t="s">
        <v>11728</v>
      </c>
      <c r="C18005" s="63" t="s">
        <v>2554</v>
      </c>
      <c r="D18005" s="183" t="s">
        <v>12031</v>
      </c>
      <c r="E18005" s="126">
        <v>50000</v>
      </c>
      <c r="F18005" s="126"/>
      <c r="G18005" s="126">
        <f t="shared" si="289"/>
        <v>-50000</v>
      </c>
      <c r="H18005" s="705" t="s">
        <v>11835</v>
      </c>
    </row>
    <row r="18006" spans="1:8" ht="15" x14ac:dyDescent="0.2">
      <c r="A18006" s="734">
        <v>45289</v>
      </c>
      <c r="B18006" s="63" t="s">
        <v>103</v>
      </c>
      <c r="C18006" s="63" t="s">
        <v>103</v>
      </c>
      <c r="D18006" s="183" t="s">
        <v>8158</v>
      </c>
      <c r="E18006" s="126">
        <v>1700</v>
      </c>
      <c r="F18006" s="126"/>
      <c r="G18006" s="126">
        <f t="shared" si="289"/>
        <v>-1700</v>
      </c>
      <c r="H18006" s="705" t="s">
        <v>11835</v>
      </c>
    </row>
    <row r="18007" spans="1:8" ht="15" x14ac:dyDescent="0.2">
      <c r="A18007" s="734">
        <v>45289</v>
      </c>
      <c r="B18007" s="63" t="s">
        <v>11635</v>
      </c>
      <c r="C18007" s="63" t="s">
        <v>286</v>
      </c>
      <c r="D18007" s="183" t="s">
        <v>8663</v>
      </c>
      <c r="E18007" s="126">
        <v>1200</v>
      </c>
      <c r="F18007" s="126"/>
      <c r="G18007" s="126">
        <f t="shared" si="289"/>
        <v>-1200</v>
      </c>
      <c r="H18007" s="705" t="s">
        <v>11835</v>
      </c>
    </row>
    <row r="18008" spans="1:8" ht="24" x14ac:dyDescent="0.2">
      <c r="A18008" s="734">
        <v>45289</v>
      </c>
      <c r="B18008" s="63" t="s">
        <v>10471</v>
      </c>
      <c r="C18008" s="63" t="s">
        <v>12032</v>
      </c>
      <c r="D18008" s="183" t="s">
        <v>12033</v>
      </c>
      <c r="E18008" s="126">
        <v>100000</v>
      </c>
      <c r="F18008" s="126"/>
      <c r="G18008" s="126">
        <f t="shared" si="289"/>
        <v>-100000</v>
      </c>
      <c r="H18008" s="705" t="s">
        <v>11835</v>
      </c>
    </row>
    <row r="18009" spans="1:8" ht="15" x14ac:dyDescent="0.2">
      <c r="A18009" s="734">
        <v>45289</v>
      </c>
      <c r="B18009" s="63" t="s">
        <v>10908</v>
      </c>
      <c r="C18009" s="63" t="s">
        <v>392</v>
      </c>
      <c r="D18009" s="183" t="s">
        <v>12034</v>
      </c>
      <c r="E18009" s="126">
        <v>14780</v>
      </c>
      <c r="F18009" s="126"/>
      <c r="G18009" s="126">
        <f t="shared" si="289"/>
        <v>-14780</v>
      </c>
      <c r="H18009" s="705" t="s">
        <v>11835</v>
      </c>
    </row>
    <row r="18010" spans="1:8" ht="24" x14ac:dyDescent="0.2">
      <c r="A18010" s="734">
        <v>45289</v>
      </c>
      <c r="B18010" s="63" t="s">
        <v>11897</v>
      </c>
      <c r="C18010" s="63" t="s">
        <v>8091</v>
      </c>
      <c r="D18010" s="183" t="s">
        <v>12035</v>
      </c>
      <c r="E18010" s="126">
        <v>1000000</v>
      </c>
      <c r="F18010" s="126"/>
      <c r="G18010" s="126">
        <f t="shared" si="289"/>
        <v>-1000000</v>
      </c>
      <c r="H18010" s="705" t="s">
        <v>11835</v>
      </c>
    </row>
    <row r="18011" spans="1:8" ht="15" x14ac:dyDescent="0.2">
      <c r="A18011" s="734">
        <v>45289</v>
      </c>
      <c r="B18011" s="63" t="s">
        <v>11897</v>
      </c>
      <c r="C18011" s="63" t="s">
        <v>8091</v>
      </c>
      <c r="D18011" s="183" t="s">
        <v>12036</v>
      </c>
      <c r="E18011" s="126">
        <v>250000</v>
      </c>
      <c r="F18011" s="126"/>
      <c r="G18011" s="126">
        <f t="shared" si="289"/>
        <v>-250000</v>
      </c>
      <c r="H18011" s="705" t="s">
        <v>11835</v>
      </c>
    </row>
    <row r="18012" spans="1:8" ht="15" x14ac:dyDescent="0.2">
      <c r="A18012" s="734">
        <v>45289</v>
      </c>
      <c r="B18012" s="63" t="s">
        <v>11897</v>
      </c>
      <c r="C18012" s="63" t="s">
        <v>8091</v>
      </c>
      <c r="D18012" s="183" t="s">
        <v>12036</v>
      </c>
      <c r="E18012" s="126">
        <v>250000</v>
      </c>
      <c r="F18012" s="126"/>
      <c r="G18012" s="126">
        <f t="shared" si="289"/>
        <v>-250000</v>
      </c>
      <c r="H18012" s="705" t="s">
        <v>11835</v>
      </c>
    </row>
    <row r="18013" spans="1:8" ht="15" x14ac:dyDescent="0.2">
      <c r="A18013" s="734">
        <v>45289</v>
      </c>
      <c r="B18013" s="63" t="s">
        <v>11728</v>
      </c>
      <c r="C18013" s="63" t="s">
        <v>10993</v>
      </c>
      <c r="D18013" s="183" t="s">
        <v>12073</v>
      </c>
      <c r="E18013" s="126">
        <v>1120</v>
      </c>
      <c r="F18013" s="126"/>
      <c r="G18013" s="126">
        <f t="shared" si="289"/>
        <v>-1120</v>
      </c>
      <c r="H18013" s="705" t="s">
        <v>11835</v>
      </c>
    </row>
    <row r="18014" spans="1:8" ht="15" x14ac:dyDescent="0.2">
      <c r="A18014" s="734">
        <v>45290</v>
      </c>
      <c r="B18014" s="63" t="s">
        <v>103</v>
      </c>
      <c r="C18014" s="63" t="s">
        <v>2996</v>
      </c>
      <c r="D18014" s="183" t="s">
        <v>1157</v>
      </c>
      <c r="E18014" s="126">
        <v>5330</v>
      </c>
      <c r="F18014" s="126"/>
      <c r="G18014" s="126">
        <f t="shared" si="289"/>
        <v>-5330</v>
      </c>
      <c r="H18014" s="705" t="s">
        <v>11835</v>
      </c>
    </row>
    <row r="18015" spans="1:8" ht="15" x14ac:dyDescent="0.2">
      <c r="A18015" s="734">
        <v>45290</v>
      </c>
      <c r="B18015" s="63" t="s">
        <v>11635</v>
      </c>
      <c r="C18015" s="63" t="s">
        <v>5741</v>
      </c>
      <c r="D18015" s="183" t="s">
        <v>370</v>
      </c>
      <c r="E18015" s="126">
        <v>1500</v>
      </c>
      <c r="F18015" s="126"/>
      <c r="G18015" s="126">
        <f t="shared" si="289"/>
        <v>-1500</v>
      </c>
      <c r="H18015" s="705" t="s">
        <v>11835</v>
      </c>
    </row>
    <row r="18016" spans="1:8" ht="15" x14ac:dyDescent="0.2">
      <c r="A18016" s="734">
        <v>45290</v>
      </c>
      <c r="B18016" s="63" t="s">
        <v>10908</v>
      </c>
      <c r="C18016" s="63" t="s">
        <v>5741</v>
      </c>
      <c r="D18016" s="183" t="s">
        <v>370</v>
      </c>
      <c r="E18016" s="126">
        <v>550</v>
      </c>
      <c r="F18016" s="126"/>
      <c r="G18016" s="126">
        <f t="shared" si="289"/>
        <v>-550</v>
      </c>
      <c r="H18016" s="705" t="s">
        <v>11835</v>
      </c>
    </row>
    <row r="18017" spans="1:8" ht="15" customHeight="1" x14ac:dyDescent="0.2">
      <c r="A18017" s="734">
        <v>45290</v>
      </c>
      <c r="B18017" s="63" t="s">
        <v>11446</v>
      </c>
      <c r="C18017" s="63" t="s">
        <v>438</v>
      </c>
      <c r="D18017" s="183" t="s">
        <v>12074</v>
      </c>
      <c r="E18017" s="126">
        <v>47000</v>
      </c>
      <c r="F18017" s="126"/>
      <c r="G18017" s="126">
        <f t="shared" si="289"/>
        <v>-47000</v>
      </c>
      <c r="H18017" s="705" t="s">
        <v>11835</v>
      </c>
    </row>
    <row r="18018" spans="1:8" ht="15" x14ac:dyDescent="0.2">
      <c r="A18018" s="733">
        <v>45261</v>
      </c>
      <c r="B18018" s="174" t="s">
        <v>10151</v>
      </c>
      <c r="C18018" s="174" t="s">
        <v>6624</v>
      </c>
      <c r="D18018" s="228" t="s">
        <v>11865</v>
      </c>
      <c r="E18018" s="236">
        <v>80000</v>
      </c>
      <c r="F18018" s="236"/>
      <c r="G18018" s="236">
        <f t="shared" si="289"/>
        <v>-80000</v>
      </c>
      <c r="H18018" s="709" t="s">
        <v>11835</v>
      </c>
    </row>
    <row r="18019" spans="1:8" ht="15" x14ac:dyDescent="0.2">
      <c r="A18019" s="733">
        <v>45264</v>
      </c>
      <c r="B18019" s="174" t="s">
        <v>10908</v>
      </c>
      <c r="C18019" s="174" t="s">
        <v>11386</v>
      </c>
      <c r="D18019" s="228" t="s">
        <v>11866</v>
      </c>
      <c r="E18019" s="236">
        <v>250000</v>
      </c>
      <c r="F18019" s="236"/>
      <c r="G18019" s="236">
        <f t="shared" si="289"/>
        <v>-250000</v>
      </c>
      <c r="H18019" s="709" t="s">
        <v>11835</v>
      </c>
    </row>
    <row r="18020" spans="1:8" ht="15" x14ac:dyDescent="0.2">
      <c r="A18020" s="733">
        <v>45268</v>
      </c>
      <c r="B18020" s="174" t="s">
        <v>11340</v>
      </c>
      <c r="C18020" s="551" t="s">
        <v>3003</v>
      </c>
      <c r="D18020" s="740" t="s">
        <v>11867</v>
      </c>
      <c r="E18020" s="552">
        <v>15900</v>
      </c>
      <c r="F18020" s="236"/>
      <c r="G18020" s="236">
        <f t="shared" si="289"/>
        <v>-15900</v>
      </c>
      <c r="H18020" s="709" t="s">
        <v>11835</v>
      </c>
    </row>
    <row r="18021" spans="1:8" ht="15" x14ac:dyDescent="0.2">
      <c r="A18021" s="733">
        <v>45268</v>
      </c>
      <c r="B18021" s="174" t="s">
        <v>3946</v>
      </c>
      <c r="C18021" s="551" t="s">
        <v>3003</v>
      </c>
      <c r="D18021" s="740" t="s">
        <v>11867</v>
      </c>
      <c r="E18021" s="552">
        <v>32760</v>
      </c>
      <c r="F18021" s="236"/>
      <c r="G18021" s="236">
        <f t="shared" si="289"/>
        <v>-32760</v>
      </c>
      <c r="H18021" s="709" t="s">
        <v>11835</v>
      </c>
    </row>
    <row r="18022" spans="1:8" ht="15" x14ac:dyDescent="0.2">
      <c r="A18022" s="733">
        <v>45268</v>
      </c>
      <c r="B18022" s="174" t="s">
        <v>3945</v>
      </c>
      <c r="C18022" s="551" t="s">
        <v>3003</v>
      </c>
      <c r="D18022" s="740" t="s">
        <v>11867</v>
      </c>
      <c r="E18022" s="552">
        <v>35360</v>
      </c>
      <c r="F18022" s="236"/>
      <c r="G18022" s="236">
        <f t="shared" si="289"/>
        <v>-35360</v>
      </c>
      <c r="H18022" s="709" t="s">
        <v>11835</v>
      </c>
    </row>
    <row r="18023" spans="1:8" ht="15" x14ac:dyDescent="0.2">
      <c r="A18023" s="733">
        <v>45272</v>
      </c>
      <c r="B18023" s="174" t="s">
        <v>10908</v>
      </c>
      <c r="C18023" s="174" t="s">
        <v>11536</v>
      </c>
      <c r="D18023" s="228" t="s">
        <v>11892</v>
      </c>
      <c r="E18023" s="236">
        <v>250000</v>
      </c>
      <c r="F18023" s="236"/>
      <c r="G18023" s="236">
        <f t="shared" si="289"/>
        <v>-250000</v>
      </c>
      <c r="H18023" s="709" t="s">
        <v>11835</v>
      </c>
    </row>
    <row r="18024" spans="1:8" ht="15" x14ac:dyDescent="0.2">
      <c r="A18024" s="733">
        <v>45273</v>
      </c>
      <c r="B18024" s="174" t="s">
        <v>11635</v>
      </c>
      <c r="C18024" s="174" t="s">
        <v>8251</v>
      </c>
      <c r="D18024" s="228" t="s">
        <v>11893</v>
      </c>
      <c r="E18024" s="236">
        <v>150000</v>
      </c>
      <c r="F18024" s="236"/>
      <c r="G18024" s="236">
        <f t="shared" si="289"/>
        <v>-150000</v>
      </c>
      <c r="H18024" s="709" t="s">
        <v>11835</v>
      </c>
    </row>
    <row r="18025" spans="1:8" ht="15" x14ac:dyDescent="0.2">
      <c r="A18025" s="733">
        <v>45273</v>
      </c>
      <c r="B18025" s="174" t="s">
        <v>10471</v>
      </c>
      <c r="C18025" s="174" t="s">
        <v>9460</v>
      </c>
      <c r="D18025" s="228" t="s">
        <v>11894</v>
      </c>
      <c r="E18025" s="236">
        <v>50000</v>
      </c>
      <c r="F18025" s="236"/>
      <c r="G18025" s="236">
        <f t="shared" si="289"/>
        <v>-50000</v>
      </c>
      <c r="H18025" s="709" t="s">
        <v>11835</v>
      </c>
    </row>
    <row r="18026" spans="1:8" ht="15" customHeight="1" x14ac:dyDescent="0.2">
      <c r="A18026" s="733">
        <v>45273</v>
      </c>
      <c r="B18026" s="174" t="s">
        <v>11623</v>
      </c>
      <c r="C18026" s="551" t="s">
        <v>11386</v>
      </c>
      <c r="D18026" s="740" t="s">
        <v>11895</v>
      </c>
      <c r="E18026" s="552">
        <v>45000</v>
      </c>
      <c r="F18026" s="236"/>
      <c r="G18026" s="236">
        <f t="shared" ref="G18026:G18095" si="291">F18026-E18026</f>
        <v>-45000</v>
      </c>
      <c r="H18026" s="709" t="s">
        <v>11835</v>
      </c>
    </row>
    <row r="18027" spans="1:8" ht="15" x14ac:dyDescent="0.2">
      <c r="A18027" s="733">
        <v>45273</v>
      </c>
      <c r="B18027" s="174" t="s">
        <v>11093</v>
      </c>
      <c r="C18027" s="551" t="s">
        <v>11386</v>
      </c>
      <c r="D18027" s="740" t="s">
        <v>11895</v>
      </c>
      <c r="E18027" s="552">
        <v>10000</v>
      </c>
      <c r="F18027" s="236"/>
      <c r="G18027" s="236">
        <f t="shared" si="291"/>
        <v>-10000</v>
      </c>
      <c r="H18027" s="709" t="s">
        <v>11835</v>
      </c>
    </row>
    <row r="18028" spans="1:8" ht="15" x14ac:dyDescent="0.2">
      <c r="A18028" s="733">
        <v>45273</v>
      </c>
      <c r="B18028" s="174" t="s">
        <v>11446</v>
      </c>
      <c r="C18028" s="551" t="s">
        <v>11386</v>
      </c>
      <c r="D18028" s="740" t="s">
        <v>11895</v>
      </c>
      <c r="E18028" s="552">
        <v>75000</v>
      </c>
      <c r="F18028" s="236"/>
      <c r="G18028" s="236">
        <f t="shared" si="291"/>
        <v>-75000</v>
      </c>
      <c r="H18028" s="709" t="s">
        <v>11835</v>
      </c>
    </row>
    <row r="18029" spans="1:8" ht="15" customHeight="1" x14ac:dyDescent="0.2">
      <c r="A18029" s="733">
        <v>45273</v>
      </c>
      <c r="B18029" s="174" t="s">
        <v>10908</v>
      </c>
      <c r="C18029" s="551" t="s">
        <v>11386</v>
      </c>
      <c r="D18029" s="740" t="s">
        <v>11895</v>
      </c>
      <c r="E18029" s="552">
        <v>49000</v>
      </c>
      <c r="F18029" s="236"/>
      <c r="G18029" s="236">
        <f t="shared" si="291"/>
        <v>-49000</v>
      </c>
      <c r="H18029" s="709" t="s">
        <v>11835</v>
      </c>
    </row>
    <row r="18030" spans="1:8" ht="24" x14ac:dyDescent="0.2">
      <c r="A18030" s="733">
        <v>45280</v>
      </c>
      <c r="B18030" s="174" t="s">
        <v>11089</v>
      </c>
      <c r="C18030" s="174" t="s">
        <v>10484</v>
      </c>
      <c r="D18030" s="228" t="s">
        <v>11982</v>
      </c>
      <c r="E18030" s="236">
        <v>1500000</v>
      </c>
      <c r="F18030" s="236"/>
      <c r="G18030" s="236">
        <f t="shared" si="291"/>
        <v>-1500000</v>
      </c>
      <c r="H18030" s="709" t="s">
        <v>11835</v>
      </c>
    </row>
    <row r="18031" spans="1:8" ht="15" x14ac:dyDescent="0.2">
      <c r="A18031" s="733">
        <v>45280</v>
      </c>
      <c r="B18031" s="174" t="s">
        <v>10908</v>
      </c>
      <c r="C18031" s="174" t="s">
        <v>1198</v>
      </c>
      <c r="D18031" s="228" t="s">
        <v>11986</v>
      </c>
      <c r="E18031" s="236">
        <v>189553</v>
      </c>
      <c r="F18031" s="236"/>
      <c r="G18031" s="236">
        <f t="shared" si="291"/>
        <v>-189553</v>
      </c>
      <c r="H18031" s="709" t="s">
        <v>11835</v>
      </c>
    </row>
    <row r="18032" spans="1:8" ht="15" x14ac:dyDescent="0.2">
      <c r="A18032" s="733">
        <v>45286</v>
      </c>
      <c r="B18032" s="174" t="s">
        <v>11635</v>
      </c>
      <c r="C18032" s="174" t="s">
        <v>7467</v>
      </c>
      <c r="D18032" s="228" t="s">
        <v>12037</v>
      </c>
      <c r="E18032" s="236">
        <v>1500000</v>
      </c>
      <c r="F18032" s="236"/>
      <c r="G18032" s="236">
        <f t="shared" si="291"/>
        <v>-1500000</v>
      </c>
      <c r="H18032" s="709" t="s">
        <v>11835</v>
      </c>
    </row>
    <row r="18033" spans="1:8" ht="15" x14ac:dyDescent="0.2">
      <c r="A18033" s="733">
        <v>45286</v>
      </c>
      <c r="B18033" s="174" t="s">
        <v>10908</v>
      </c>
      <c r="C18033" s="174" t="s">
        <v>1198</v>
      </c>
      <c r="D18033" s="228" t="s">
        <v>11986</v>
      </c>
      <c r="E18033" s="236">
        <v>472527</v>
      </c>
      <c r="F18033" s="236"/>
      <c r="G18033" s="236">
        <f t="shared" si="291"/>
        <v>-472527</v>
      </c>
      <c r="H18033" s="709" t="s">
        <v>11835</v>
      </c>
    </row>
    <row r="18034" spans="1:8" ht="15" x14ac:dyDescent="0.2">
      <c r="A18034" s="733">
        <v>45287</v>
      </c>
      <c r="B18034" s="174" t="s">
        <v>11635</v>
      </c>
      <c r="C18034" s="174" t="s">
        <v>8091</v>
      </c>
      <c r="D18034" s="228" t="s">
        <v>12037</v>
      </c>
      <c r="E18034" s="236">
        <v>1000000</v>
      </c>
      <c r="F18034" s="236"/>
      <c r="G18034" s="236">
        <f t="shared" si="291"/>
        <v>-1000000</v>
      </c>
      <c r="H18034" s="709" t="s">
        <v>11835</v>
      </c>
    </row>
    <row r="18035" spans="1:8" ht="15" x14ac:dyDescent="0.2">
      <c r="A18035" s="733">
        <v>45287</v>
      </c>
      <c r="B18035" s="174" t="s">
        <v>11897</v>
      </c>
      <c r="C18035" s="174" t="s">
        <v>12038</v>
      </c>
      <c r="D18035" s="228" t="s">
        <v>12037</v>
      </c>
      <c r="E18035" s="236">
        <v>1000000</v>
      </c>
      <c r="F18035" s="236"/>
      <c r="G18035" s="236">
        <f t="shared" si="291"/>
        <v>-1000000</v>
      </c>
      <c r="H18035" s="709" t="s">
        <v>11835</v>
      </c>
    </row>
    <row r="18036" spans="1:8" ht="15" x14ac:dyDescent="0.2">
      <c r="A18036" s="730">
        <v>45267</v>
      </c>
      <c r="B18036" s="94" t="s">
        <v>11554</v>
      </c>
      <c r="C18036" s="94" t="s">
        <v>559</v>
      </c>
      <c r="D18036" s="892" t="s">
        <v>11828</v>
      </c>
      <c r="E18036" s="176"/>
      <c r="F18036" s="176">
        <v>1000000</v>
      </c>
      <c r="G18036" s="176">
        <f t="shared" si="291"/>
        <v>1000000</v>
      </c>
      <c r="H18036" s="702" t="s">
        <v>11835</v>
      </c>
    </row>
    <row r="18037" spans="1:8" ht="15" x14ac:dyDescent="0.2">
      <c r="A18037" s="730">
        <v>45267</v>
      </c>
      <c r="B18037" s="94" t="s">
        <v>10122</v>
      </c>
      <c r="C18037" s="94" t="s">
        <v>559</v>
      </c>
      <c r="D18037" s="892" t="s">
        <v>11829</v>
      </c>
      <c r="E18037" s="176"/>
      <c r="F18037" s="176">
        <v>100000</v>
      </c>
      <c r="G18037" s="176">
        <f t="shared" si="291"/>
        <v>100000</v>
      </c>
      <c r="H18037" s="702" t="s">
        <v>11835</v>
      </c>
    </row>
    <row r="18038" spans="1:8" ht="15" x14ac:dyDescent="0.2">
      <c r="A18038" s="730">
        <v>45267</v>
      </c>
      <c r="B18038" s="94" t="s">
        <v>10122</v>
      </c>
      <c r="C18038" s="94" t="s">
        <v>559</v>
      </c>
      <c r="D18038" s="892" t="s">
        <v>11948</v>
      </c>
      <c r="E18038" s="176"/>
      <c r="F18038" s="176">
        <v>-100000</v>
      </c>
      <c r="G18038" s="176">
        <f t="shared" si="291"/>
        <v>-100000</v>
      </c>
      <c r="H18038" s="702" t="s">
        <v>11835</v>
      </c>
    </row>
    <row r="18039" spans="1:8" ht="24" x14ac:dyDescent="0.2">
      <c r="A18039" s="730">
        <v>45267</v>
      </c>
      <c r="B18039" s="94" t="s">
        <v>9986</v>
      </c>
      <c r="C18039" s="94" t="s">
        <v>559</v>
      </c>
      <c r="D18039" s="802" t="s">
        <v>11830</v>
      </c>
      <c r="E18039" s="176"/>
      <c r="F18039" s="176">
        <v>520000</v>
      </c>
      <c r="G18039" s="176">
        <f t="shared" si="291"/>
        <v>520000</v>
      </c>
      <c r="H18039" s="702" t="s">
        <v>11835</v>
      </c>
    </row>
    <row r="18040" spans="1:8" ht="15" x14ac:dyDescent="0.2">
      <c r="A18040" s="730">
        <v>45272</v>
      </c>
      <c r="B18040" s="94" t="s">
        <v>9661</v>
      </c>
      <c r="C18040" s="94" t="s">
        <v>559</v>
      </c>
      <c r="D18040" s="802" t="s">
        <v>11876</v>
      </c>
      <c r="E18040" s="176"/>
      <c r="F18040" s="176">
        <v>3221233</v>
      </c>
      <c r="G18040" s="176">
        <f t="shared" si="291"/>
        <v>3221233</v>
      </c>
      <c r="H18040" s="702" t="s">
        <v>11835</v>
      </c>
    </row>
    <row r="18041" spans="1:8" ht="15" x14ac:dyDescent="0.2">
      <c r="A18041" s="730">
        <v>45272</v>
      </c>
      <c r="B18041" s="94" t="s">
        <v>11617</v>
      </c>
      <c r="C18041" s="94" t="s">
        <v>559</v>
      </c>
      <c r="D18041" s="802" t="s">
        <v>11876</v>
      </c>
      <c r="E18041" s="176"/>
      <c r="F18041" s="176">
        <v>1000000</v>
      </c>
      <c r="G18041" s="176">
        <f t="shared" si="291"/>
        <v>1000000</v>
      </c>
      <c r="H18041" s="702" t="s">
        <v>11835</v>
      </c>
    </row>
    <row r="18042" spans="1:8" ht="15" x14ac:dyDescent="0.2">
      <c r="A18042" s="730">
        <v>45272</v>
      </c>
      <c r="B18042" s="94" t="s">
        <v>9661</v>
      </c>
      <c r="C18042" s="94" t="s">
        <v>559</v>
      </c>
      <c r="D18042" s="898" t="s">
        <v>12040</v>
      </c>
      <c r="E18042" s="643">
        <v>42212</v>
      </c>
      <c r="F18042" s="643"/>
      <c r="G18042" s="176">
        <f t="shared" si="291"/>
        <v>-42212</v>
      </c>
      <c r="H18042" s="702" t="s">
        <v>11835</v>
      </c>
    </row>
    <row r="18043" spans="1:8" ht="15" x14ac:dyDescent="0.2">
      <c r="A18043" s="730">
        <v>45272</v>
      </c>
      <c r="B18043" s="94" t="s">
        <v>3946</v>
      </c>
      <c r="C18043" s="94" t="s">
        <v>559</v>
      </c>
      <c r="D18043" s="892" t="s">
        <v>11890</v>
      </c>
      <c r="E18043" s="176"/>
      <c r="F18043" s="176">
        <v>359992</v>
      </c>
      <c r="G18043" s="176">
        <f t="shared" si="291"/>
        <v>359992</v>
      </c>
      <c r="H18043" s="702" t="s">
        <v>11835</v>
      </c>
    </row>
    <row r="18044" spans="1:8" ht="15" x14ac:dyDescent="0.2">
      <c r="A18044" s="730">
        <v>45273</v>
      </c>
      <c r="B18044" s="94" t="s">
        <v>10232</v>
      </c>
      <c r="C18044" s="94" t="s">
        <v>559</v>
      </c>
      <c r="D18044" s="892" t="s">
        <v>11891</v>
      </c>
      <c r="E18044" s="176"/>
      <c r="F18044" s="176">
        <v>1500000</v>
      </c>
      <c r="G18044" s="176">
        <f t="shared" si="291"/>
        <v>1500000</v>
      </c>
      <c r="H18044" s="702" t="s">
        <v>11835</v>
      </c>
    </row>
    <row r="18045" spans="1:8" ht="15" x14ac:dyDescent="0.2">
      <c r="A18045" s="730">
        <v>45275</v>
      </c>
      <c r="B18045" s="94" t="s">
        <v>10232</v>
      </c>
      <c r="C18045" s="94" t="s">
        <v>559</v>
      </c>
      <c r="D18045" s="892" t="s">
        <v>11908</v>
      </c>
      <c r="E18045" s="176"/>
      <c r="F18045" s="176">
        <v>1000000</v>
      </c>
      <c r="G18045" s="176">
        <f t="shared" si="291"/>
        <v>1000000</v>
      </c>
      <c r="H18045" s="702" t="s">
        <v>11835</v>
      </c>
    </row>
    <row r="18046" spans="1:8" ht="24" x14ac:dyDescent="0.2">
      <c r="A18046" s="730">
        <v>45275</v>
      </c>
      <c r="B18046" s="94" t="s">
        <v>10232</v>
      </c>
      <c r="C18046" s="94" t="s">
        <v>559</v>
      </c>
      <c r="D18046" s="802" t="s">
        <v>11909</v>
      </c>
      <c r="E18046" s="176"/>
      <c r="F18046" s="176">
        <v>1000000</v>
      </c>
      <c r="G18046" s="176">
        <f t="shared" si="291"/>
        <v>1000000</v>
      </c>
      <c r="H18046" s="702" t="s">
        <v>11835</v>
      </c>
    </row>
    <row r="18047" spans="1:8" ht="15" x14ac:dyDescent="0.2">
      <c r="A18047" s="730">
        <v>45275</v>
      </c>
      <c r="B18047" s="94" t="s">
        <v>10232</v>
      </c>
      <c r="C18047" s="94" t="s">
        <v>559</v>
      </c>
      <c r="D18047" s="892" t="s">
        <v>11910</v>
      </c>
      <c r="E18047" s="176"/>
      <c r="F18047" s="176">
        <v>1000000</v>
      </c>
      <c r="G18047" s="176">
        <f t="shared" si="291"/>
        <v>1000000</v>
      </c>
      <c r="H18047" s="702" t="s">
        <v>11835</v>
      </c>
    </row>
    <row r="18048" spans="1:8" ht="15" x14ac:dyDescent="0.2">
      <c r="A18048" s="730">
        <v>45275</v>
      </c>
      <c r="B18048" s="94" t="s">
        <v>10232</v>
      </c>
      <c r="C18048" s="94" t="s">
        <v>559</v>
      </c>
      <c r="D18048" s="892" t="s">
        <v>11907</v>
      </c>
      <c r="E18048" s="176"/>
      <c r="F18048" s="176">
        <v>1000000</v>
      </c>
      <c r="G18048" s="176">
        <f t="shared" si="291"/>
        <v>1000000</v>
      </c>
      <c r="H18048" s="702" t="s">
        <v>11835</v>
      </c>
    </row>
    <row r="18049" spans="1:10" ht="15" x14ac:dyDescent="0.2">
      <c r="A18049" s="730">
        <v>45275</v>
      </c>
      <c r="B18049" s="94" t="s">
        <v>10232</v>
      </c>
      <c r="C18049" s="94" t="s">
        <v>559</v>
      </c>
      <c r="D18049" s="892" t="s">
        <v>11911</v>
      </c>
      <c r="E18049" s="176"/>
      <c r="F18049" s="176">
        <v>1500000</v>
      </c>
      <c r="G18049" s="176">
        <f t="shared" si="291"/>
        <v>1500000</v>
      </c>
      <c r="H18049" s="702" t="s">
        <v>11835</v>
      </c>
    </row>
    <row r="18050" spans="1:10" ht="15" x14ac:dyDescent="0.2">
      <c r="A18050" s="730">
        <v>45276</v>
      </c>
      <c r="B18050" s="94" t="s">
        <v>10232</v>
      </c>
      <c r="C18050" s="94" t="s">
        <v>559</v>
      </c>
      <c r="D18050" s="892" t="s">
        <v>11999</v>
      </c>
      <c r="E18050" s="176"/>
      <c r="F18050" s="176">
        <v>1000000</v>
      </c>
      <c r="G18050" s="176">
        <f t="shared" si="291"/>
        <v>1000000</v>
      </c>
      <c r="H18050" s="702" t="s">
        <v>11835</v>
      </c>
    </row>
    <row r="18051" spans="1:10" ht="15" x14ac:dyDescent="0.2">
      <c r="A18051" s="730">
        <v>45276</v>
      </c>
      <c r="B18051" s="94" t="s">
        <v>10232</v>
      </c>
      <c r="C18051" s="94" t="s">
        <v>559</v>
      </c>
      <c r="D18051" s="892" t="s">
        <v>12001</v>
      </c>
      <c r="E18051" s="176"/>
      <c r="F18051" s="176">
        <v>1000000</v>
      </c>
      <c r="G18051" s="176">
        <f t="shared" si="291"/>
        <v>1000000</v>
      </c>
      <c r="H18051" s="702" t="s">
        <v>11835</v>
      </c>
    </row>
    <row r="18052" spans="1:10" ht="15" x14ac:dyDescent="0.2">
      <c r="A18052" s="730">
        <v>45276</v>
      </c>
      <c r="B18052" s="94" t="s">
        <v>10232</v>
      </c>
      <c r="C18052" s="94" t="s">
        <v>559</v>
      </c>
      <c r="D18052" s="892" t="s">
        <v>12092</v>
      </c>
      <c r="E18052" s="176"/>
      <c r="F18052" s="176">
        <v>1000000</v>
      </c>
      <c r="G18052" s="176">
        <f t="shared" si="291"/>
        <v>1000000</v>
      </c>
      <c r="H18052" s="702" t="s">
        <v>11835</v>
      </c>
    </row>
    <row r="18053" spans="1:10" ht="24" x14ac:dyDescent="0.2">
      <c r="A18053" s="730">
        <v>45276</v>
      </c>
      <c r="B18053" s="94" t="s">
        <v>10232</v>
      </c>
      <c r="C18053" s="94" t="s">
        <v>559</v>
      </c>
      <c r="D18053" s="802" t="s">
        <v>11983</v>
      </c>
      <c r="E18053" s="176"/>
      <c r="F18053" s="176">
        <v>1500000</v>
      </c>
      <c r="G18053" s="176">
        <f t="shared" si="291"/>
        <v>1500000</v>
      </c>
      <c r="H18053" s="702" t="s">
        <v>11835</v>
      </c>
    </row>
    <row r="18054" spans="1:10" ht="15" x14ac:dyDescent="0.2">
      <c r="A18054" s="730">
        <v>45276</v>
      </c>
      <c r="B18054" s="94" t="s">
        <v>10232</v>
      </c>
      <c r="C18054" s="94" t="s">
        <v>559</v>
      </c>
      <c r="D18054" s="892" t="s">
        <v>12000</v>
      </c>
      <c r="E18054" s="176"/>
      <c r="F18054" s="176">
        <v>1500000</v>
      </c>
      <c r="G18054" s="176">
        <f t="shared" si="291"/>
        <v>1500000</v>
      </c>
      <c r="H18054" s="702" t="s">
        <v>11835</v>
      </c>
    </row>
    <row r="18055" spans="1:10" ht="15" x14ac:dyDescent="0.2">
      <c r="A18055" s="730">
        <v>45276</v>
      </c>
      <c r="B18055" s="94" t="s">
        <v>10232</v>
      </c>
      <c r="C18055" s="94" t="s">
        <v>559</v>
      </c>
      <c r="D18055" s="892" t="s">
        <v>12130</v>
      </c>
      <c r="E18055" s="176"/>
      <c r="F18055" s="176">
        <v>1417880</v>
      </c>
      <c r="G18055" s="176">
        <f t="shared" si="291"/>
        <v>1417880</v>
      </c>
      <c r="H18055" s="702" t="s">
        <v>11835</v>
      </c>
    </row>
    <row r="18056" spans="1:10" ht="15" x14ac:dyDescent="0.2">
      <c r="A18056" s="730">
        <v>45276</v>
      </c>
      <c r="B18056" s="94" t="s">
        <v>10232</v>
      </c>
      <c r="C18056" s="94" t="s">
        <v>559</v>
      </c>
      <c r="D18056" s="892" t="s">
        <v>11950</v>
      </c>
      <c r="E18056" s="176"/>
      <c r="F18056" s="176">
        <v>2200</v>
      </c>
      <c r="G18056" s="176">
        <f t="shared" si="291"/>
        <v>2200</v>
      </c>
      <c r="H18056" s="702" t="s">
        <v>11835</v>
      </c>
    </row>
    <row r="18057" spans="1:10" ht="24" x14ac:dyDescent="0.2">
      <c r="A18057" s="730">
        <v>45280</v>
      </c>
      <c r="B18057" s="94" t="s">
        <v>9661</v>
      </c>
      <c r="C18057" s="94" t="s">
        <v>559</v>
      </c>
      <c r="D18057" s="802" t="s">
        <v>11972</v>
      </c>
      <c r="E18057" s="176"/>
      <c r="F18057" s="176">
        <v>5000000</v>
      </c>
      <c r="G18057" s="176">
        <f t="shared" si="291"/>
        <v>5000000</v>
      </c>
      <c r="H18057" s="702" t="s">
        <v>11835</v>
      </c>
    </row>
    <row r="18058" spans="1:10" ht="24" x14ac:dyDescent="0.2">
      <c r="A18058" s="730">
        <v>45280</v>
      </c>
      <c r="B18058" s="94" t="s">
        <v>9661</v>
      </c>
      <c r="C18058" s="94" t="s">
        <v>559</v>
      </c>
      <c r="D18058" s="802" t="s">
        <v>12351</v>
      </c>
      <c r="E18058" s="176"/>
      <c r="F18058" s="176">
        <v>-650000</v>
      </c>
      <c r="G18058" s="176">
        <f t="shared" si="291"/>
        <v>-650000</v>
      </c>
      <c r="H18058" s="702" t="s">
        <v>11835</v>
      </c>
    </row>
    <row r="18059" spans="1:10" ht="24" x14ac:dyDescent="0.2">
      <c r="A18059" s="730">
        <v>45280</v>
      </c>
      <c r="B18059" s="94" t="s">
        <v>9661</v>
      </c>
      <c r="C18059" s="94" t="s">
        <v>559</v>
      </c>
      <c r="D18059" s="802" t="s">
        <v>12351</v>
      </c>
      <c r="E18059" s="176"/>
      <c r="F18059" s="176">
        <v>-750000</v>
      </c>
      <c r="G18059" s="176">
        <f t="shared" si="291"/>
        <v>-750000</v>
      </c>
      <c r="H18059" s="702" t="s">
        <v>11835</v>
      </c>
    </row>
    <row r="18060" spans="1:10" ht="24" x14ac:dyDescent="0.2">
      <c r="A18060" s="730">
        <v>45280</v>
      </c>
      <c r="B18060" s="94" t="s">
        <v>9661</v>
      </c>
      <c r="C18060" s="94" t="s">
        <v>559</v>
      </c>
      <c r="D18060" s="802" t="s">
        <v>12351</v>
      </c>
      <c r="E18060" s="176"/>
      <c r="F18060" s="176">
        <v>-850000</v>
      </c>
      <c r="G18060" s="176">
        <f t="shared" si="291"/>
        <v>-850000</v>
      </c>
      <c r="H18060" s="702" t="s">
        <v>11835</v>
      </c>
      <c r="J18060" s="40"/>
    </row>
    <row r="18061" spans="1:10" ht="15" x14ac:dyDescent="0.2">
      <c r="A18061" s="730">
        <v>45280</v>
      </c>
      <c r="B18061" s="94" t="s">
        <v>9661</v>
      </c>
      <c r="C18061" s="94" t="s">
        <v>559</v>
      </c>
      <c r="D18061" s="802" t="s">
        <v>12352</v>
      </c>
      <c r="E18061" s="176"/>
      <c r="F18061" s="176">
        <v>-950000</v>
      </c>
      <c r="G18061" s="176">
        <f t="shared" si="291"/>
        <v>-950000</v>
      </c>
      <c r="H18061" s="702" t="s">
        <v>11835</v>
      </c>
      <c r="J18061" s="40"/>
    </row>
    <row r="18062" spans="1:10" ht="15" x14ac:dyDescent="0.2">
      <c r="A18062" s="730">
        <v>45280</v>
      </c>
      <c r="B18062" s="94" t="s">
        <v>9661</v>
      </c>
      <c r="C18062" s="94" t="s">
        <v>559</v>
      </c>
      <c r="D18062" s="898" t="s">
        <v>12040</v>
      </c>
      <c r="E18062" s="643">
        <v>15850</v>
      </c>
      <c r="F18062" s="176"/>
      <c r="G18062" s="176">
        <f t="shared" si="291"/>
        <v>-15850</v>
      </c>
      <c r="H18062" s="702" t="s">
        <v>11835</v>
      </c>
    </row>
    <row r="18063" spans="1:10" ht="15" x14ac:dyDescent="0.2">
      <c r="A18063" s="730">
        <v>45283</v>
      </c>
      <c r="B18063" s="94" t="s">
        <v>10232</v>
      </c>
      <c r="C18063" s="94" t="s">
        <v>559</v>
      </c>
      <c r="D18063" s="892" t="s">
        <v>12356</v>
      </c>
      <c r="E18063" s="176"/>
      <c r="F18063" s="176">
        <v>550000</v>
      </c>
      <c r="G18063" s="176">
        <f t="shared" si="291"/>
        <v>550000</v>
      </c>
      <c r="H18063" s="702" t="s">
        <v>11835</v>
      </c>
    </row>
    <row r="18064" spans="1:10" ht="15" x14ac:dyDescent="0.2">
      <c r="A18064" s="730">
        <v>45283</v>
      </c>
      <c r="B18064" s="94" t="s">
        <v>10232</v>
      </c>
      <c r="C18064" s="94" t="s">
        <v>559</v>
      </c>
      <c r="D18064" s="892" t="s">
        <v>12356</v>
      </c>
      <c r="E18064" s="176"/>
      <c r="F18064" s="176">
        <v>600000</v>
      </c>
      <c r="G18064" s="176">
        <f t="shared" si="291"/>
        <v>600000</v>
      </c>
      <c r="H18064" s="702" t="s">
        <v>11835</v>
      </c>
    </row>
    <row r="18065" spans="1:10" ht="24" x14ac:dyDescent="0.2">
      <c r="A18065" s="730">
        <v>45283</v>
      </c>
      <c r="B18065" s="94" t="s">
        <v>10232</v>
      </c>
      <c r="C18065" s="94" t="s">
        <v>559</v>
      </c>
      <c r="D18065" s="802" t="s">
        <v>12357</v>
      </c>
      <c r="E18065" s="176"/>
      <c r="F18065" s="176">
        <v>650000</v>
      </c>
      <c r="G18065" s="176">
        <f t="shared" si="291"/>
        <v>650000</v>
      </c>
      <c r="H18065" s="702" t="s">
        <v>11835</v>
      </c>
    </row>
    <row r="18066" spans="1:10" ht="15" x14ac:dyDescent="0.2">
      <c r="A18066" s="730">
        <v>45283</v>
      </c>
      <c r="B18066" s="94" t="s">
        <v>10232</v>
      </c>
      <c r="C18066" s="94" t="s">
        <v>559</v>
      </c>
      <c r="D18066" s="892" t="s">
        <v>12355</v>
      </c>
      <c r="E18066" s="176"/>
      <c r="F18066" s="176">
        <v>700000</v>
      </c>
      <c r="G18066" s="176">
        <f t="shared" si="291"/>
        <v>700000</v>
      </c>
      <c r="H18066" s="702" t="s">
        <v>11835</v>
      </c>
    </row>
    <row r="18067" spans="1:10" ht="24" x14ac:dyDescent="0.2">
      <c r="A18067" s="730">
        <v>45283</v>
      </c>
      <c r="B18067" s="94" t="s">
        <v>10232</v>
      </c>
      <c r="C18067" s="94" t="s">
        <v>559</v>
      </c>
      <c r="D18067" s="802" t="s">
        <v>12357</v>
      </c>
      <c r="E18067" s="176"/>
      <c r="F18067" s="176">
        <v>750000</v>
      </c>
      <c r="G18067" s="176">
        <f t="shared" si="291"/>
        <v>750000</v>
      </c>
      <c r="H18067" s="702" t="s">
        <v>11835</v>
      </c>
    </row>
    <row r="18068" spans="1:10" ht="24" x14ac:dyDescent="0.2">
      <c r="A18068" s="730">
        <v>45283</v>
      </c>
      <c r="B18068" s="94" t="s">
        <v>10232</v>
      </c>
      <c r="C18068" s="94" t="s">
        <v>559</v>
      </c>
      <c r="D18068" s="802" t="s">
        <v>12357</v>
      </c>
      <c r="E18068" s="176"/>
      <c r="F18068" s="176">
        <v>850000</v>
      </c>
      <c r="G18068" s="176">
        <f t="shared" si="291"/>
        <v>850000</v>
      </c>
      <c r="H18068" s="702" t="s">
        <v>11835</v>
      </c>
    </row>
    <row r="18069" spans="1:10" ht="15" x14ac:dyDescent="0.2">
      <c r="A18069" s="730">
        <v>45283</v>
      </c>
      <c r="B18069" s="94" t="s">
        <v>10232</v>
      </c>
      <c r="C18069" s="94" t="s">
        <v>559</v>
      </c>
      <c r="D18069" s="892" t="s">
        <v>12130</v>
      </c>
      <c r="E18069" s="176"/>
      <c r="F18069" s="176">
        <v>900000</v>
      </c>
      <c r="G18069" s="176">
        <f t="shared" si="291"/>
        <v>900000</v>
      </c>
      <c r="H18069" s="702" t="s">
        <v>11835</v>
      </c>
    </row>
    <row r="18070" spans="1:10" ht="15" x14ac:dyDescent="0.2">
      <c r="A18070" s="730">
        <v>45283</v>
      </c>
      <c r="B18070" s="94" t="s">
        <v>10908</v>
      </c>
      <c r="C18070" s="94" t="s">
        <v>559</v>
      </c>
      <c r="D18070" s="892" t="s">
        <v>11985</v>
      </c>
      <c r="E18070" s="176"/>
      <c r="F18070" s="176">
        <v>189553</v>
      </c>
      <c r="G18070" s="176">
        <f t="shared" si="291"/>
        <v>189553</v>
      </c>
      <c r="H18070" s="702" t="s">
        <v>11835</v>
      </c>
    </row>
    <row r="18071" spans="1:10" ht="15" x14ac:dyDescent="0.2">
      <c r="A18071" s="730">
        <v>45283</v>
      </c>
      <c r="B18071" s="94" t="s">
        <v>10908</v>
      </c>
      <c r="C18071" s="94" t="s">
        <v>559</v>
      </c>
      <c r="D18071" s="892" t="s">
        <v>11985</v>
      </c>
      <c r="E18071" s="176"/>
      <c r="F18071" s="176">
        <v>472527</v>
      </c>
      <c r="G18071" s="176">
        <f t="shared" si="291"/>
        <v>472527</v>
      </c>
      <c r="H18071" s="702" t="s">
        <v>11835</v>
      </c>
    </row>
    <row r="18072" spans="1:10" ht="15" x14ac:dyDescent="0.2">
      <c r="A18072" s="730">
        <v>45286</v>
      </c>
      <c r="B18072" s="94" t="s">
        <v>3945</v>
      </c>
      <c r="C18072" s="94" t="s">
        <v>559</v>
      </c>
      <c r="D18072" s="892" t="s">
        <v>11998</v>
      </c>
      <c r="E18072" s="176"/>
      <c r="F18072" s="176">
        <v>333522</v>
      </c>
      <c r="G18072" s="176">
        <f t="shared" si="291"/>
        <v>333522</v>
      </c>
      <c r="H18072" s="702" t="s">
        <v>11835</v>
      </c>
    </row>
    <row r="18073" spans="1:10" ht="15" x14ac:dyDescent="0.2">
      <c r="A18073" s="730">
        <v>45286</v>
      </c>
      <c r="B18073" s="94" t="s">
        <v>10232</v>
      </c>
      <c r="C18073" s="94" t="s">
        <v>559</v>
      </c>
      <c r="D18073" s="892" t="s">
        <v>12048</v>
      </c>
      <c r="E18073" s="176"/>
      <c r="F18073" s="176">
        <v>1075700</v>
      </c>
      <c r="G18073" s="176">
        <f t="shared" si="291"/>
        <v>1075700</v>
      </c>
      <c r="H18073" s="702" t="s">
        <v>11835</v>
      </c>
    </row>
    <row r="18074" spans="1:10" ht="15" x14ac:dyDescent="0.2">
      <c r="A18074" s="730">
        <v>45287</v>
      </c>
      <c r="B18074" s="94" t="s">
        <v>8559</v>
      </c>
      <c r="C18074" s="94" t="s">
        <v>559</v>
      </c>
      <c r="D18074" s="892" t="s">
        <v>12046</v>
      </c>
      <c r="E18074" s="176"/>
      <c r="F18074" s="176">
        <v>561910</v>
      </c>
      <c r="G18074" s="176">
        <f t="shared" si="291"/>
        <v>561910</v>
      </c>
      <c r="H18074" s="702" t="s">
        <v>11835</v>
      </c>
    </row>
    <row r="18075" spans="1:10" ht="15" x14ac:dyDescent="0.2">
      <c r="A18075" s="730">
        <v>45287</v>
      </c>
      <c r="B18075" s="94" t="s">
        <v>11625</v>
      </c>
      <c r="C18075" s="94" t="s">
        <v>559</v>
      </c>
      <c r="D18075" s="892" t="s">
        <v>12093</v>
      </c>
      <c r="E18075" s="176"/>
      <c r="F18075" s="176">
        <v>112665</v>
      </c>
      <c r="G18075" s="176">
        <f t="shared" si="291"/>
        <v>112665</v>
      </c>
      <c r="H18075" s="702" t="s">
        <v>11835</v>
      </c>
      <c r="J18075" s="40"/>
    </row>
    <row r="18076" spans="1:10" ht="60" x14ac:dyDescent="0.2">
      <c r="A18076" s="730">
        <v>45288</v>
      </c>
      <c r="B18076" s="94" t="s">
        <v>10908</v>
      </c>
      <c r="C18076" s="94" t="s">
        <v>559</v>
      </c>
      <c r="D18076" s="802" t="s">
        <v>12045</v>
      </c>
      <c r="E18076" s="176"/>
      <c r="F18076" s="176">
        <v>4416116</v>
      </c>
      <c r="G18076" s="176">
        <f t="shared" si="291"/>
        <v>4416116</v>
      </c>
      <c r="H18076" s="702" t="s">
        <v>11835</v>
      </c>
    </row>
    <row r="18077" spans="1:10" ht="60" x14ac:dyDescent="0.2">
      <c r="A18077" s="730">
        <v>45288</v>
      </c>
      <c r="B18077" s="94" t="s">
        <v>14</v>
      </c>
      <c r="C18077" s="94" t="s">
        <v>559</v>
      </c>
      <c r="D18077" s="802" t="s">
        <v>12044</v>
      </c>
      <c r="E18077" s="176"/>
      <c r="F18077" s="176">
        <v>132000</v>
      </c>
      <c r="G18077" s="176">
        <f t="shared" si="291"/>
        <v>132000</v>
      </c>
      <c r="H18077" s="702" t="s">
        <v>11835</v>
      </c>
    </row>
    <row r="18078" spans="1:10" ht="15" x14ac:dyDescent="0.2">
      <c r="A18078" s="730">
        <v>45288</v>
      </c>
      <c r="B18078" s="94" t="s">
        <v>14</v>
      </c>
      <c r="C18078" s="94" t="s">
        <v>559</v>
      </c>
      <c r="D18078" s="898" t="s">
        <v>12040</v>
      </c>
      <c r="E18078" s="643">
        <v>45000</v>
      </c>
      <c r="F18078" s="176"/>
      <c r="G18078" s="176">
        <f t="shared" si="291"/>
        <v>-45000</v>
      </c>
      <c r="H18078" s="702" t="s">
        <v>11835</v>
      </c>
    </row>
    <row r="18079" spans="1:10" ht="24" x14ac:dyDescent="0.2">
      <c r="A18079" s="730">
        <v>45289</v>
      </c>
      <c r="B18079" s="94" t="s">
        <v>12082</v>
      </c>
      <c r="C18079" s="94" t="s">
        <v>559</v>
      </c>
      <c r="D18079" s="802" t="s">
        <v>12094</v>
      </c>
      <c r="E18079" s="176"/>
      <c r="F18079" s="176">
        <v>369964</v>
      </c>
      <c r="G18079" s="176">
        <f t="shared" si="291"/>
        <v>369964</v>
      </c>
      <c r="H18079" s="702" t="s">
        <v>11835</v>
      </c>
    </row>
    <row r="18080" spans="1:10" ht="15" x14ac:dyDescent="0.2">
      <c r="A18080" s="734">
        <v>45292</v>
      </c>
      <c r="B18080" s="63" t="s">
        <v>9986</v>
      </c>
      <c r="C18080" s="63" t="s">
        <v>256</v>
      </c>
      <c r="D18080" s="183" t="s">
        <v>12036</v>
      </c>
      <c r="E18080" s="126">
        <v>250000</v>
      </c>
      <c r="F18080" s="126"/>
      <c r="G18080" s="126">
        <f t="shared" si="291"/>
        <v>-250000</v>
      </c>
      <c r="H18080" s="705" t="s">
        <v>12047</v>
      </c>
    </row>
    <row r="18081" spans="1:8" ht="15" x14ac:dyDescent="0.2">
      <c r="A18081" s="734">
        <v>45292</v>
      </c>
      <c r="B18081" s="63"/>
      <c r="C18081" s="63" t="s">
        <v>337</v>
      </c>
      <c r="D18081" s="183"/>
      <c r="E18081" s="126">
        <v>5000</v>
      </c>
      <c r="F18081" s="126"/>
      <c r="G18081" s="126">
        <f t="shared" si="291"/>
        <v>-5000</v>
      </c>
      <c r="H18081" s="705" t="s">
        <v>12047</v>
      </c>
    </row>
    <row r="18082" spans="1:8" ht="15" x14ac:dyDescent="0.2">
      <c r="A18082" s="734">
        <v>45292</v>
      </c>
      <c r="B18082" s="63" t="s">
        <v>103</v>
      </c>
      <c r="C18082" s="63" t="s">
        <v>103</v>
      </c>
      <c r="D18082" s="183" t="s">
        <v>8158</v>
      </c>
      <c r="E18082" s="126">
        <v>3000</v>
      </c>
      <c r="F18082" s="126"/>
      <c r="G18082" s="126">
        <f t="shared" si="291"/>
        <v>-3000</v>
      </c>
      <c r="H18082" s="705" t="s">
        <v>12047</v>
      </c>
    </row>
    <row r="18083" spans="1:8" ht="15" x14ac:dyDescent="0.2">
      <c r="A18083" s="734">
        <v>45292</v>
      </c>
      <c r="B18083" s="63" t="s">
        <v>392</v>
      </c>
      <c r="C18083" s="63" t="s">
        <v>12075</v>
      </c>
      <c r="D18083" s="183" t="s">
        <v>12076</v>
      </c>
      <c r="E18083" s="126">
        <v>3000</v>
      </c>
      <c r="F18083" s="126"/>
      <c r="G18083" s="126">
        <f t="shared" si="291"/>
        <v>-3000</v>
      </c>
      <c r="H18083" s="705" t="s">
        <v>12047</v>
      </c>
    </row>
    <row r="18084" spans="1:8" ht="15" x14ac:dyDescent="0.2">
      <c r="A18084" s="734">
        <v>45292</v>
      </c>
      <c r="B18084" s="63" t="s">
        <v>11446</v>
      </c>
      <c r="C18084" s="63" t="s">
        <v>5410</v>
      </c>
      <c r="D18084" s="183" t="s">
        <v>12077</v>
      </c>
      <c r="E18084" s="126">
        <v>39000</v>
      </c>
      <c r="F18084" s="126"/>
      <c r="G18084" s="126">
        <f t="shared" si="291"/>
        <v>-39000</v>
      </c>
      <c r="H18084" s="705" t="s">
        <v>12047</v>
      </c>
    </row>
    <row r="18085" spans="1:8" ht="15" x14ac:dyDescent="0.2">
      <c r="A18085" s="734">
        <v>45292</v>
      </c>
      <c r="B18085" s="63"/>
      <c r="C18085" s="63" t="s">
        <v>1063</v>
      </c>
      <c r="D18085" s="183" t="s">
        <v>12078</v>
      </c>
      <c r="E18085" s="126">
        <v>16000</v>
      </c>
      <c r="F18085" s="126"/>
      <c r="G18085" s="126">
        <f t="shared" si="291"/>
        <v>-16000</v>
      </c>
      <c r="H18085" s="705" t="s">
        <v>12047</v>
      </c>
    </row>
    <row r="18086" spans="1:8" ht="15" x14ac:dyDescent="0.2">
      <c r="A18086" s="734">
        <v>45292</v>
      </c>
      <c r="B18086" s="63" t="s">
        <v>11093</v>
      </c>
      <c r="C18086" s="63" t="s">
        <v>1524</v>
      </c>
      <c r="D18086" s="183" t="s">
        <v>12079</v>
      </c>
      <c r="E18086" s="126">
        <v>3740</v>
      </c>
      <c r="F18086" s="126"/>
      <c r="G18086" s="126">
        <f t="shared" si="291"/>
        <v>-3740</v>
      </c>
      <c r="H18086" s="705" t="s">
        <v>12047</v>
      </c>
    </row>
    <row r="18087" spans="1:8" ht="15" x14ac:dyDescent="0.2">
      <c r="A18087" s="734">
        <v>45292</v>
      </c>
      <c r="B18087" s="63" t="s">
        <v>10908</v>
      </c>
      <c r="C18087" s="63" t="s">
        <v>5741</v>
      </c>
      <c r="D18087" s="183" t="s">
        <v>370</v>
      </c>
      <c r="E18087" s="126">
        <v>600</v>
      </c>
      <c r="F18087" s="126"/>
      <c r="G18087" s="126">
        <f t="shared" si="291"/>
        <v>-600</v>
      </c>
      <c r="H18087" s="705" t="s">
        <v>12047</v>
      </c>
    </row>
    <row r="18088" spans="1:8" ht="15" x14ac:dyDescent="0.2">
      <c r="A18088" s="734">
        <v>45292</v>
      </c>
      <c r="B18088" s="63" t="s">
        <v>103</v>
      </c>
      <c r="C18088" s="63" t="s">
        <v>103</v>
      </c>
      <c r="D18088" s="183" t="s">
        <v>12080</v>
      </c>
      <c r="E18088" s="126">
        <v>740</v>
      </c>
      <c r="F18088" s="126"/>
      <c r="G18088" s="126">
        <f t="shared" si="291"/>
        <v>-740</v>
      </c>
      <c r="H18088" s="705" t="s">
        <v>12047</v>
      </c>
    </row>
    <row r="18089" spans="1:8" ht="15" x14ac:dyDescent="0.2">
      <c r="A18089" s="734">
        <v>45292</v>
      </c>
      <c r="B18089" s="63" t="s">
        <v>11635</v>
      </c>
      <c r="C18089" s="63" t="s">
        <v>10993</v>
      </c>
      <c r="D18089" s="183" t="s">
        <v>4309</v>
      </c>
      <c r="E18089" s="126">
        <v>3800</v>
      </c>
      <c r="F18089" s="126"/>
      <c r="G18089" s="126">
        <f t="shared" si="291"/>
        <v>-3800</v>
      </c>
      <c r="H18089" s="705" t="s">
        <v>12047</v>
      </c>
    </row>
    <row r="18090" spans="1:8" ht="15" x14ac:dyDescent="0.2">
      <c r="A18090" s="734">
        <v>45293</v>
      </c>
      <c r="B18090" s="63" t="s">
        <v>11617</v>
      </c>
      <c r="C18090" s="670" t="s">
        <v>10993</v>
      </c>
      <c r="D18090" s="907" t="s">
        <v>12081</v>
      </c>
      <c r="E18090" s="672">
        <v>44500</v>
      </c>
      <c r="F18090" s="126"/>
      <c r="G18090" s="126">
        <f t="shared" si="291"/>
        <v>-44500</v>
      </c>
      <c r="H18090" s="705" t="s">
        <v>12047</v>
      </c>
    </row>
    <row r="18091" spans="1:8" ht="15" x14ac:dyDescent="0.2">
      <c r="A18091" s="734">
        <v>45293</v>
      </c>
      <c r="B18091" s="63" t="s">
        <v>10908</v>
      </c>
      <c r="C18091" s="670" t="s">
        <v>10993</v>
      </c>
      <c r="D18091" s="907" t="s">
        <v>12081</v>
      </c>
      <c r="E18091" s="672">
        <v>280400</v>
      </c>
      <c r="F18091" s="126"/>
      <c r="G18091" s="126">
        <f t="shared" si="291"/>
        <v>-280400</v>
      </c>
      <c r="H18091" s="705" t="s">
        <v>12047</v>
      </c>
    </row>
    <row r="18092" spans="1:8" ht="15" x14ac:dyDescent="0.2">
      <c r="A18092" s="734">
        <v>45293</v>
      </c>
      <c r="B18092" s="63" t="s">
        <v>11446</v>
      </c>
      <c r="C18092" s="670" t="s">
        <v>10993</v>
      </c>
      <c r="D18092" s="907" t="s">
        <v>12081</v>
      </c>
      <c r="E18092" s="672">
        <v>3000</v>
      </c>
      <c r="F18092" s="126"/>
      <c r="G18092" s="126">
        <f t="shared" si="291"/>
        <v>-3000</v>
      </c>
      <c r="H18092" s="705" t="s">
        <v>12047</v>
      </c>
    </row>
    <row r="18093" spans="1:8" ht="15" x14ac:dyDescent="0.2">
      <c r="A18093" s="734">
        <v>45293</v>
      </c>
      <c r="B18093" s="63" t="s">
        <v>10232</v>
      </c>
      <c r="C18093" s="670" t="s">
        <v>10993</v>
      </c>
      <c r="D18093" s="907" t="s">
        <v>12081</v>
      </c>
      <c r="E18093" s="672">
        <v>25000</v>
      </c>
      <c r="F18093" s="126"/>
      <c r="G18093" s="126">
        <f t="shared" si="291"/>
        <v>-25000</v>
      </c>
      <c r="H18093" s="705" t="s">
        <v>12047</v>
      </c>
    </row>
    <row r="18094" spans="1:8" ht="15" x14ac:dyDescent="0.2">
      <c r="A18094" s="734">
        <v>45293</v>
      </c>
      <c r="B18094" s="63" t="s">
        <v>9986</v>
      </c>
      <c r="C18094" s="670" t="s">
        <v>10993</v>
      </c>
      <c r="D18094" s="907" t="s">
        <v>12081</v>
      </c>
      <c r="E18094" s="672">
        <v>4500</v>
      </c>
      <c r="F18094" s="126"/>
      <c r="G18094" s="126">
        <f t="shared" si="291"/>
        <v>-4500</v>
      </c>
      <c r="H18094" s="705" t="s">
        <v>12047</v>
      </c>
    </row>
    <row r="18095" spans="1:8" ht="15" x14ac:dyDescent="0.2">
      <c r="A18095" s="734">
        <v>45293</v>
      </c>
      <c r="B18095" s="63" t="s">
        <v>9986</v>
      </c>
      <c r="C18095" s="63" t="s">
        <v>11752</v>
      </c>
      <c r="D18095" s="183" t="s">
        <v>12036</v>
      </c>
      <c r="E18095" s="126">
        <v>267000</v>
      </c>
      <c r="F18095" s="126"/>
      <c r="G18095" s="126">
        <f t="shared" si="291"/>
        <v>-267000</v>
      </c>
      <c r="H18095" s="705" t="s">
        <v>12047</v>
      </c>
    </row>
    <row r="18096" spans="1:8" ht="15" x14ac:dyDescent="0.2">
      <c r="A18096" s="734">
        <v>45293</v>
      </c>
      <c r="B18096" s="63" t="s">
        <v>12082</v>
      </c>
      <c r="C18096" s="63" t="s">
        <v>12083</v>
      </c>
      <c r="D18096" s="183" t="s">
        <v>12084</v>
      </c>
      <c r="E18096" s="126">
        <v>15000</v>
      </c>
      <c r="F18096" s="126"/>
      <c r="G18096" s="126">
        <f t="shared" ref="G18096:G18111" si="292">F18096-E18096</f>
        <v>-15000</v>
      </c>
      <c r="H18096" s="705" t="s">
        <v>12047</v>
      </c>
    </row>
    <row r="18097" spans="1:8" ht="15" x14ac:dyDescent="0.2">
      <c r="A18097" s="734">
        <v>45293</v>
      </c>
      <c r="B18097" s="63" t="s">
        <v>3946</v>
      </c>
      <c r="C18097" s="63" t="s">
        <v>286</v>
      </c>
      <c r="D18097" s="183" t="s">
        <v>11383</v>
      </c>
      <c r="E18097" s="126">
        <v>500</v>
      </c>
      <c r="F18097" s="126"/>
      <c r="G18097" s="126">
        <f t="shared" si="292"/>
        <v>-500</v>
      </c>
      <c r="H18097" s="705" t="s">
        <v>12047</v>
      </c>
    </row>
    <row r="18098" spans="1:8" ht="15" x14ac:dyDescent="0.2">
      <c r="A18098" s="734">
        <v>45293</v>
      </c>
      <c r="B18098" s="63" t="s">
        <v>3946</v>
      </c>
      <c r="C18098" s="63" t="s">
        <v>5741</v>
      </c>
      <c r="D18098" s="183" t="s">
        <v>370</v>
      </c>
      <c r="E18098" s="126">
        <v>2500</v>
      </c>
      <c r="F18098" s="126"/>
      <c r="G18098" s="126">
        <f t="shared" si="292"/>
        <v>-2500</v>
      </c>
      <c r="H18098" s="705" t="s">
        <v>12047</v>
      </c>
    </row>
    <row r="18099" spans="1:8" ht="15" x14ac:dyDescent="0.2">
      <c r="A18099" s="734">
        <v>45293</v>
      </c>
      <c r="B18099" s="63" t="s">
        <v>10232</v>
      </c>
      <c r="C18099" s="63" t="s">
        <v>5741</v>
      </c>
      <c r="D18099" s="183" t="s">
        <v>370</v>
      </c>
      <c r="E18099" s="126">
        <v>1800</v>
      </c>
      <c r="F18099" s="126"/>
      <c r="G18099" s="126">
        <f t="shared" si="292"/>
        <v>-1800</v>
      </c>
      <c r="H18099" s="705" t="s">
        <v>12047</v>
      </c>
    </row>
    <row r="18100" spans="1:8" ht="15" x14ac:dyDescent="0.2">
      <c r="A18100" s="734">
        <v>45293</v>
      </c>
      <c r="B18100" s="63" t="s">
        <v>103</v>
      </c>
      <c r="C18100" s="63" t="s">
        <v>103</v>
      </c>
      <c r="D18100" s="183" t="s">
        <v>12085</v>
      </c>
      <c r="E18100" s="126">
        <v>5000</v>
      </c>
      <c r="F18100" s="126"/>
      <c r="G18100" s="126">
        <f t="shared" si="292"/>
        <v>-5000</v>
      </c>
      <c r="H18100" s="705" t="s">
        <v>12047</v>
      </c>
    </row>
    <row r="18101" spans="1:8" ht="17.25" customHeight="1" x14ac:dyDescent="0.2">
      <c r="A18101" s="734">
        <v>45293</v>
      </c>
      <c r="B18101" s="63" t="s">
        <v>11617</v>
      </c>
      <c r="C18101" s="670" t="s">
        <v>10993</v>
      </c>
      <c r="D18101" s="907" t="s">
        <v>12087</v>
      </c>
      <c r="E18101" s="672">
        <v>38000</v>
      </c>
      <c r="F18101" s="126"/>
      <c r="G18101" s="126">
        <f t="shared" si="292"/>
        <v>-38000</v>
      </c>
      <c r="H18101" s="705" t="s">
        <v>12047</v>
      </c>
    </row>
    <row r="18102" spans="1:8" ht="17.25" customHeight="1" x14ac:dyDescent="0.2">
      <c r="A18102" s="734">
        <v>45293</v>
      </c>
      <c r="B18102" s="63" t="s">
        <v>11089</v>
      </c>
      <c r="C18102" s="670" t="s">
        <v>10993</v>
      </c>
      <c r="D18102" s="907" t="s">
        <v>12086</v>
      </c>
      <c r="E18102" s="672">
        <v>38000</v>
      </c>
      <c r="F18102" s="126"/>
      <c r="G18102" s="126">
        <f t="shared" si="292"/>
        <v>-38000</v>
      </c>
      <c r="H18102" s="705" t="s">
        <v>12047</v>
      </c>
    </row>
    <row r="18103" spans="1:8" ht="24" x14ac:dyDescent="0.2">
      <c r="A18103" s="734">
        <v>45293</v>
      </c>
      <c r="B18103" s="63" t="s">
        <v>11554</v>
      </c>
      <c r="C18103" s="63" t="s">
        <v>10993</v>
      </c>
      <c r="D18103" s="183" t="s">
        <v>12088</v>
      </c>
      <c r="E18103" s="126">
        <v>100000</v>
      </c>
      <c r="F18103" s="126"/>
      <c r="G18103" s="126">
        <f t="shared" si="292"/>
        <v>-100000</v>
      </c>
      <c r="H18103" s="705" t="s">
        <v>12047</v>
      </c>
    </row>
    <row r="18104" spans="1:8" ht="15" x14ac:dyDescent="0.2">
      <c r="A18104" s="734">
        <v>45294</v>
      </c>
      <c r="B18104" s="63" t="s">
        <v>37</v>
      </c>
      <c r="C18104" s="63" t="s">
        <v>794</v>
      </c>
      <c r="D18104" s="183" t="s">
        <v>12089</v>
      </c>
      <c r="E18104" s="126">
        <v>5000</v>
      </c>
      <c r="F18104" s="126"/>
      <c r="G18104" s="126">
        <f t="shared" si="292"/>
        <v>-5000</v>
      </c>
      <c r="H18104" s="705" t="s">
        <v>12047</v>
      </c>
    </row>
    <row r="18105" spans="1:8" ht="15" x14ac:dyDescent="0.2">
      <c r="A18105" s="734">
        <v>45294</v>
      </c>
      <c r="B18105" s="63" t="s">
        <v>11728</v>
      </c>
      <c r="C18105" s="63" t="s">
        <v>10993</v>
      </c>
      <c r="D18105" s="183" t="s">
        <v>12090</v>
      </c>
      <c r="E18105" s="126">
        <v>3000</v>
      </c>
      <c r="F18105" s="126"/>
      <c r="G18105" s="126">
        <f t="shared" si="292"/>
        <v>-3000</v>
      </c>
      <c r="H18105" s="705" t="s">
        <v>12047</v>
      </c>
    </row>
    <row r="18106" spans="1:8" ht="15" x14ac:dyDescent="0.2">
      <c r="A18106" s="734">
        <v>45294</v>
      </c>
      <c r="B18106" s="63" t="s">
        <v>11089</v>
      </c>
      <c r="C18106" s="63" t="s">
        <v>5387</v>
      </c>
      <c r="D18106" s="183" t="s">
        <v>12099</v>
      </c>
      <c r="E18106" s="126">
        <v>7000</v>
      </c>
      <c r="F18106" s="126"/>
      <c r="G18106" s="126">
        <f t="shared" si="292"/>
        <v>-7000</v>
      </c>
      <c r="H18106" s="705" t="s">
        <v>12047</v>
      </c>
    </row>
    <row r="18107" spans="1:8" ht="15" x14ac:dyDescent="0.2">
      <c r="A18107" s="734">
        <v>45294</v>
      </c>
      <c r="B18107" s="63" t="s">
        <v>11728</v>
      </c>
      <c r="C18107" s="63" t="s">
        <v>11099</v>
      </c>
      <c r="D18107" s="183" t="s">
        <v>1157</v>
      </c>
      <c r="E18107" s="126">
        <v>40000</v>
      </c>
      <c r="F18107" s="126"/>
      <c r="G18107" s="126">
        <f t="shared" si="292"/>
        <v>-40000</v>
      </c>
      <c r="H18107" s="705" t="s">
        <v>12047</v>
      </c>
    </row>
    <row r="18108" spans="1:8" ht="15" customHeight="1" x14ac:dyDescent="0.2">
      <c r="A18108" s="734">
        <v>45294</v>
      </c>
      <c r="B18108" s="63" t="s">
        <v>10232</v>
      </c>
      <c r="C18108" s="63" t="s">
        <v>5741</v>
      </c>
      <c r="D18108" s="183" t="s">
        <v>370</v>
      </c>
      <c r="E18108" s="126">
        <v>700</v>
      </c>
      <c r="F18108" s="126"/>
      <c r="G18108" s="126">
        <f t="shared" si="292"/>
        <v>-700</v>
      </c>
      <c r="H18108" s="705" t="s">
        <v>12047</v>
      </c>
    </row>
    <row r="18109" spans="1:8" ht="15" x14ac:dyDescent="0.2">
      <c r="A18109" s="734">
        <v>45294</v>
      </c>
      <c r="B18109" s="63" t="s">
        <v>103</v>
      </c>
      <c r="C18109" s="63" t="s">
        <v>103</v>
      </c>
      <c r="D18109" s="183" t="s">
        <v>8158</v>
      </c>
      <c r="E18109" s="126">
        <v>3000</v>
      </c>
      <c r="F18109" s="126"/>
      <c r="G18109" s="126">
        <f t="shared" si="292"/>
        <v>-3000</v>
      </c>
      <c r="H18109" s="705" t="s">
        <v>12047</v>
      </c>
    </row>
    <row r="18110" spans="1:8" ht="15" x14ac:dyDescent="0.2">
      <c r="A18110" s="734">
        <v>45294</v>
      </c>
      <c r="B18110" s="63" t="s">
        <v>11089</v>
      </c>
      <c r="C18110" s="63" t="s">
        <v>10993</v>
      </c>
      <c r="D18110" s="183" t="s">
        <v>12100</v>
      </c>
      <c r="E18110" s="126">
        <v>7000</v>
      </c>
      <c r="F18110" s="126"/>
      <c r="G18110" s="126">
        <f t="shared" si="292"/>
        <v>-7000</v>
      </c>
      <c r="H18110" s="705" t="s">
        <v>12047</v>
      </c>
    </row>
    <row r="18111" spans="1:8" ht="15" x14ac:dyDescent="0.2">
      <c r="A18111" s="734">
        <v>45294</v>
      </c>
      <c r="B18111" s="63" t="s">
        <v>10232</v>
      </c>
      <c r="C18111" s="63" t="s">
        <v>10993</v>
      </c>
      <c r="D18111" s="183" t="s">
        <v>12101</v>
      </c>
      <c r="E18111" s="126">
        <v>6000</v>
      </c>
      <c r="F18111" s="126"/>
      <c r="G18111" s="126">
        <f t="shared" si="292"/>
        <v>-6000</v>
      </c>
      <c r="H18111" s="705" t="s">
        <v>12047</v>
      </c>
    </row>
    <row r="18112" spans="1:8" ht="15" x14ac:dyDescent="0.2">
      <c r="A18112" s="734">
        <v>45294</v>
      </c>
      <c r="B18112" s="63" t="s">
        <v>103</v>
      </c>
      <c r="C18112" s="63" t="s">
        <v>103</v>
      </c>
      <c r="D18112" s="183" t="s">
        <v>8158</v>
      </c>
      <c r="E18112" s="126">
        <v>4000</v>
      </c>
      <c r="F18112" s="126"/>
      <c r="G18112" s="126">
        <f t="shared" ref="G18112:G18136" si="293">F18112-E18112</f>
        <v>-4000</v>
      </c>
      <c r="H18112" s="705" t="s">
        <v>12047</v>
      </c>
    </row>
    <row r="18113" spans="1:8" ht="15" x14ac:dyDescent="0.2">
      <c r="A18113" s="734">
        <v>45294</v>
      </c>
      <c r="B18113" s="63" t="s">
        <v>11093</v>
      </c>
      <c r="C18113" s="670" t="s">
        <v>5681</v>
      </c>
      <c r="D18113" s="907" t="s">
        <v>12102</v>
      </c>
      <c r="E18113" s="672">
        <v>60000</v>
      </c>
      <c r="F18113" s="126"/>
      <c r="G18113" s="126">
        <f t="shared" si="293"/>
        <v>-60000</v>
      </c>
      <c r="H18113" s="705" t="s">
        <v>12047</v>
      </c>
    </row>
    <row r="18114" spans="1:8" ht="15" x14ac:dyDescent="0.2">
      <c r="A18114" s="734">
        <v>45294</v>
      </c>
      <c r="B18114" s="63" t="s">
        <v>10379</v>
      </c>
      <c r="C18114" s="670" t="s">
        <v>5681</v>
      </c>
      <c r="D18114" s="907" t="s">
        <v>12102</v>
      </c>
      <c r="E18114" s="672">
        <v>190000</v>
      </c>
      <c r="F18114" s="126"/>
      <c r="G18114" s="126">
        <f t="shared" si="293"/>
        <v>-190000</v>
      </c>
      <c r="H18114" s="705" t="s">
        <v>12047</v>
      </c>
    </row>
    <row r="18115" spans="1:8" ht="15" x14ac:dyDescent="0.2">
      <c r="A18115" s="734">
        <v>45294</v>
      </c>
      <c r="B18115" s="63" t="s">
        <v>10908</v>
      </c>
      <c r="C18115" s="63" t="s">
        <v>10853</v>
      </c>
      <c r="D18115" s="183" t="s">
        <v>12036</v>
      </c>
      <c r="E18115" s="126">
        <v>500000</v>
      </c>
      <c r="F18115" s="126"/>
      <c r="G18115" s="126">
        <f t="shared" si="293"/>
        <v>-500000</v>
      </c>
      <c r="H18115" s="705" t="s">
        <v>12047</v>
      </c>
    </row>
    <row r="18116" spans="1:8" ht="15" x14ac:dyDescent="0.2">
      <c r="A18116" s="734">
        <v>45294</v>
      </c>
      <c r="B18116" s="63" t="s">
        <v>11728</v>
      </c>
      <c r="C18116" s="63" t="s">
        <v>11099</v>
      </c>
      <c r="D18116" s="183" t="s">
        <v>12103</v>
      </c>
      <c r="E18116" s="126">
        <v>30000</v>
      </c>
      <c r="F18116" s="126"/>
      <c r="G18116" s="126">
        <f t="shared" si="293"/>
        <v>-30000</v>
      </c>
      <c r="H18116" s="705" t="s">
        <v>12047</v>
      </c>
    </row>
    <row r="18117" spans="1:8" ht="15" x14ac:dyDescent="0.2">
      <c r="A18117" s="734">
        <v>45294</v>
      </c>
      <c r="B18117" s="63" t="s">
        <v>11728</v>
      </c>
      <c r="C18117" s="63" t="s">
        <v>12104</v>
      </c>
      <c r="D18117" s="183" t="s">
        <v>12103</v>
      </c>
      <c r="E18117" s="126">
        <v>50000</v>
      </c>
      <c r="F18117" s="126"/>
      <c r="G18117" s="126">
        <f t="shared" si="293"/>
        <v>-50000</v>
      </c>
      <c r="H18117" s="705" t="s">
        <v>12047</v>
      </c>
    </row>
    <row r="18118" spans="1:8" ht="15" customHeight="1" x14ac:dyDescent="0.2">
      <c r="A18118" s="734">
        <v>45295</v>
      </c>
      <c r="B18118" s="63" t="s">
        <v>11897</v>
      </c>
      <c r="C18118" s="63" t="s">
        <v>12027</v>
      </c>
      <c r="D18118" s="183" t="s">
        <v>12028</v>
      </c>
      <c r="E18118" s="126">
        <v>750000</v>
      </c>
      <c r="F18118" s="126"/>
      <c r="G18118" s="126">
        <f t="shared" si="293"/>
        <v>-750000</v>
      </c>
      <c r="H18118" s="705" t="s">
        <v>12047</v>
      </c>
    </row>
    <row r="18119" spans="1:8" ht="15" customHeight="1" x14ac:dyDescent="0.2">
      <c r="A18119" s="734">
        <v>45295</v>
      </c>
      <c r="B18119" s="63" t="s">
        <v>10232</v>
      </c>
      <c r="C18119" s="670" t="s">
        <v>8394</v>
      </c>
      <c r="D18119" s="907" t="s">
        <v>12136</v>
      </c>
      <c r="E18119" s="672">
        <v>250000</v>
      </c>
      <c r="F18119" s="126"/>
      <c r="G18119" s="126">
        <f t="shared" si="293"/>
        <v>-250000</v>
      </c>
      <c r="H18119" s="705" t="s">
        <v>12047</v>
      </c>
    </row>
    <row r="18120" spans="1:8" ht="15" customHeight="1" x14ac:dyDescent="0.2">
      <c r="A18120" s="734">
        <v>45295</v>
      </c>
      <c r="B18120" s="63" t="s">
        <v>11446</v>
      </c>
      <c r="C18120" s="670" t="s">
        <v>8394</v>
      </c>
      <c r="D18120" s="907" t="s">
        <v>12136</v>
      </c>
      <c r="E18120" s="672">
        <v>250000</v>
      </c>
      <c r="F18120" s="126"/>
      <c r="G18120" s="126">
        <f t="shared" si="293"/>
        <v>-250000</v>
      </c>
      <c r="H18120" s="705" t="s">
        <v>12047</v>
      </c>
    </row>
    <row r="18121" spans="1:8" ht="15" customHeight="1" x14ac:dyDescent="0.2">
      <c r="A18121" s="734">
        <v>45295</v>
      </c>
      <c r="B18121" s="63" t="s">
        <v>11617</v>
      </c>
      <c r="C18121" s="670" t="s">
        <v>8394</v>
      </c>
      <c r="D18121" s="907" t="s">
        <v>12136</v>
      </c>
      <c r="E18121" s="672">
        <v>500000</v>
      </c>
      <c r="F18121" s="126"/>
      <c r="G18121" s="126">
        <f t="shared" si="293"/>
        <v>-500000</v>
      </c>
      <c r="H18121" s="705" t="s">
        <v>12047</v>
      </c>
    </row>
    <row r="18122" spans="1:8" ht="15" customHeight="1" x14ac:dyDescent="0.2">
      <c r="A18122" s="734">
        <v>45295</v>
      </c>
      <c r="B18122" s="63" t="s">
        <v>3946</v>
      </c>
      <c r="C18122" s="63" t="s">
        <v>10993</v>
      </c>
      <c r="D18122" s="183" t="s">
        <v>12106</v>
      </c>
      <c r="E18122" s="126">
        <v>78000</v>
      </c>
      <c r="F18122" s="126"/>
      <c r="G18122" s="126">
        <f t="shared" si="293"/>
        <v>-78000</v>
      </c>
      <c r="H18122" s="705" t="s">
        <v>12047</v>
      </c>
    </row>
    <row r="18123" spans="1:8" ht="15" x14ac:dyDescent="0.2">
      <c r="A18123" s="734">
        <v>45295</v>
      </c>
      <c r="B18123" s="63" t="s">
        <v>3946</v>
      </c>
      <c r="C18123" s="63" t="s">
        <v>5741</v>
      </c>
      <c r="D18123" s="183" t="s">
        <v>12107</v>
      </c>
      <c r="E18123" s="126">
        <v>2500</v>
      </c>
      <c r="F18123" s="126"/>
      <c r="G18123" s="126">
        <f t="shared" si="293"/>
        <v>-2500</v>
      </c>
      <c r="H18123" s="705" t="s">
        <v>12047</v>
      </c>
    </row>
    <row r="18124" spans="1:8" ht="15" x14ac:dyDescent="0.2">
      <c r="A18124" s="734">
        <v>45295</v>
      </c>
      <c r="B18124" s="63" t="s">
        <v>3946</v>
      </c>
      <c r="C18124" s="63" t="s">
        <v>286</v>
      </c>
      <c r="D18124" s="183" t="s">
        <v>11383</v>
      </c>
      <c r="E18124" s="126">
        <v>500</v>
      </c>
      <c r="F18124" s="126"/>
      <c r="G18124" s="126">
        <f t="shared" si="293"/>
        <v>-500</v>
      </c>
      <c r="H18124" s="705" t="s">
        <v>12047</v>
      </c>
    </row>
    <row r="18125" spans="1:8" ht="24" x14ac:dyDescent="0.2">
      <c r="A18125" s="734">
        <v>45295</v>
      </c>
      <c r="B18125" s="63" t="s">
        <v>11897</v>
      </c>
      <c r="C18125" s="63" t="s">
        <v>10993</v>
      </c>
      <c r="D18125" s="183" t="s">
        <v>12108</v>
      </c>
      <c r="E18125" s="126">
        <v>85000</v>
      </c>
      <c r="F18125" s="126"/>
      <c r="G18125" s="126">
        <f t="shared" si="293"/>
        <v>-85000</v>
      </c>
      <c r="H18125" s="705" t="s">
        <v>12047</v>
      </c>
    </row>
    <row r="18126" spans="1:8" ht="15" x14ac:dyDescent="0.2">
      <c r="A18126" s="734">
        <v>45295</v>
      </c>
      <c r="B18126" s="63" t="s">
        <v>11897</v>
      </c>
      <c r="C18126" s="63" t="s">
        <v>12110</v>
      </c>
      <c r="D18126" s="183" t="s">
        <v>12109</v>
      </c>
      <c r="E18126" s="126">
        <v>165988</v>
      </c>
      <c r="F18126" s="126"/>
      <c r="G18126" s="126">
        <f t="shared" si="293"/>
        <v>-165988</v>
      </c>
      <c r="H18126" s="705" t="s">
        <v>12047</v>
      </c>
    </row>
    <row r="18127" spans="1:8" ht="15" x14ac:dyDescent="0.2">
      <c r="A18127" s="734">
        <v>45295</v>
      </c>
      <c r="B18127" s="63" t="s">
        <v>10471</v>
      </c>
      <c r="C18127" s="63" t="s">
        <v>12032</v>
      </c>
      <c r="D18127" s="183" t="s">
        <v>12111</v>
      </c>
      <c r="E18127" s="126">
        <v>60000</v>
      </c>
      <c r="F18127" s="126"/>
      <c r="G18127" s="126">
        <f t="shared" si="293"/>
        <v>-60000</v>
      </c>
      <c r="H18127" s="705" t="s">
        <v>12047</v>
      </c>
    </row>
    <row r="18128" spans="1:8" ht="15" x14ac:dyDescent="0.2">
      <c r="A18128" s="734">
        <v>45295</v>
      </c>
      <c r="B18128" s="63" t="s">
        <v>37</v>
      </c>
      <c r="C18128" s="63" t="s">
        <v>392</v>
      </c>
      <c r="D18128" s="183" t="s">
        <v>12112</v>
      </c>
      <c r="E18128" s="126">
        <v>400</v>
      </c>
      <c r="F18128" s="126"/>
      <c r="G18128" s="126">
        <f t="shared" si="293"/>
        <v>-400</v>
      </c>
      <c r="H18128" s="705" t="s">
        <v>12047</v>
      </c>
    </row>
    <row r="18129" spans="1:8" ht="15" x14ac:dyDescent="0.2">
      <c r="A18129" s="734">
        <v>45295</v>
      </c>
      <c r="B18129" s="63" t="s">
        <v>37</v>
      </c>
      <c r="C18129" s="63" t="s">
        <v>392</v>
      </c>
      <c r="D18129" s="183" t="s">
        <v>6429</v>
      </c>
      <c r="E18129" s="126">
        <v>3000</v>
      </c>
      <c r="F18129" s="126"/>
      <c r="G18129" s="126">
        <f t="shared" si="293"/>
        <v>-3000</v>
      </c>
      <c r="H18129" s="705" t="s">
        <v>12047</v>
      </c>
    </row>
    <row r="18130" spans="1:8" ht="15" customHeight="1" x14ac:dyDescent="0.2">
      <c r="A18130" s="734">
        <v>45295</v>
      </c>
      <c r="B18130" s="63" t="s">
        <v>10908</v>
      </c>
      <c r="C18130" s="63" t="s">
        <v>10993</v>
      </c>
      <c r="D18130" s="183" t="s">
        <v>12113</v>
      </c>
      <c r="E18130" s="126">
        <v>2000</v>
      </c>
      <c r="F18130" s="126"/>
      <c r="G18130" s="126">
        <f t="shared" si="293"/>
        <v>-2000</v>
      </c>
      <c r="H18130" s="705" t="s">
        <v>12047</v>
      </c>
    </row>
    <row r="18131" spans="1:8" ht="15" customHeight="1" x14ac:dyDescent="0.2">
      <c r="A18131" s="734">
        <v>45295</v>
      </c>
      <c r="B18131" s="63" t="s">
        <v>103</v>
      </c>
      <c r="C18131" s="63" t="s">
        <v>1495</v>
      </c>
      <c r="D18131" s="183" t="s">
        <v>370</v>
      </c>
      <c r="E18131" s="126">
        <v>1980</v>
      </c>
      <c r="F18131" s="126"/>
      <c r="G18131" s="126">
        <f t="shared" si="293"/>
        <v>-1980</v>
      </c>
      <c r="H18131" s="705" t="s">
        <v>12047</v>
      </c>
    </row>
    <row r="18132" spans="1:8" ht="15" customHeight="1" x14ac:dyDescent="0.2">
      <c r="A18132" s="734">
        <v>45295</v>
      </c>
      <c r="B18132" s="63" t="s">
        <v>103</v>
      </c>
      <c r="C18132" s="63" t="s">
        <v>392</v>
      </c>
      <c r="D18132" s="183" t="s">
        <v>10988</v>
      </c>
      <c r="E18132" s="126">
        <v>1000</v>
      </c>
      <c r="F18132" s="126"/>
      <c r="G18132" s="126">
        <f t="shared" si="293"/>
        <v>-1000</v>
      </c>
      <c r="H18132" s="705" t="s">
        <v>12047</v>
      </c>
    </row>
    <row r="18133" spans="1:8" ht="15" customHeight="1" x14ac:dyDescent="0.2">
      <c r="A18133" s="734">
        <v>45295</v>
      </c>
      <c r="B18133" s="63" t="s">
        <v>11897</v>
      </c>
      <c r="C18133" s="63" t="s">
        <v>5741</v>
      </c>
      <c r="D18133" s="183" t="s">
        <v>10337</v>
      </c>
      <c r="E18133" s="126">
        <v>300</v>
      </c>
      <c r="F18133" s="126"/>
      <c r="G18133" s="126">
        <f t="shared" si="293"/>
        <v>-300</v>
      </c>
      <c r="H18133" s="705" t="s">
        <v>12047</v>
      </c>
    </row>
    <row r="18134" spans="1:8" ht="15" customHeight="1" x14ac:dyDescent="0.2">
      <c r="A18134" s="734">
        <v>45295</v>
      </c>
      <c r="B18134" s="63" t="s">
        <v>11728</v>
      </c>
      <c r="C18134" s="63" t="s">
        <v>5741</v>
      </c>
      <c r="D18134" s="183" t="s">
        <v>10337</v>
      </c>
      <c r="E18134" s="126">
        <v>700</v>
      </c>
      <c r="F18134" s="126"/>
      <c r="G18134" s="126">
        <f t="shared" si="293"/>
        <v>-700</v>
      </c>
      <c r="H18134" s="705" t="s">
        <v>12047</v>
      </c>
    </row>
    <row r="18135" spans="1:8" ht="15" customHeight="1" x14ac:dyDescent="0.2">
      <c r="A18135" s="734">
        <v>45295</v>
      </c>
      <c r="B18135" s="63" t="s">
        <v>11089</v>
      </c>
      <c r="C18135" s="63" t="s">
        <v>5741</v>
      </c>
      <c r="D18135" s="183" t="s">
        <v>370</v>
      </c>
      <c r="E18135" s="126">
        <v>700</v>
      </c>
      <c r="F18135" s="126"/>
      <c r="G18135" s="126">
        <f t="shared" si="293"/>
        <v>-700</v>
      </c>
      <c r="H18135" s="705" t="s">
        <v>12047</v>
      </c>
    </row>
    <row r="18136" spans="1:8" ht="14.25" customHeight="1" x14ac:dyDescent="0.2">
      <c r="A18136" s="734">
        <v>45295</v>
      </c>
      <c r="B18136" s="63" t="s">
        <v>11446</v>
      </c>
      <c r="C18136" s="63" t="s">
        <v>10993</v>
      </c>
      <c r="D18136" s="183" t="s">
        <v>12115</v>
      </c>
      <c r="E18136" s="126">
        <v>15000</v>
      </c>
      <c r="F18136" s="126"/>
      <c r="G18136" s="126">
        <f t="shared" si="293"/>
        <v>-15000</v>
      </c>
      <c r="H18136" s="705" t="s">
        <v>12047</v>
      </c>
    </row>
    <row r="18137" spans="1:8" ht="15" x14ac:dyDescent="0.2">
      <c r="A18137" s="734">
        <v>45296</v>
      </c>
      <c r="B18137" s="63" t="s">
        <v>3946</v>
      </c>
      <c r="C18137" s="63" t="s">
        <v>12117</v>
      </c>
      <c r="D18137" s="183" t="s">
        <v>12118</v>
      </c>
      <c r="E18137" s="126">
        <v>75000</v>
      </c>
      <c r="F18137" s="126"/>
      <c r="G18137" s="126">
        <f t="shared" ref="G18137:G18173" si="294">F18137-E18137</f>
        <v>-75000</v>
      </c>
      <c r="H18137" s="705" t="s">
        <v>12047</v>
      </c>
    </row>
    <row r="18138" spans="1:8" ht="15" x14ac:dyDescent="0.2">
      <c r="A18138" s="734">
        <v>45296</v>
      </c>
      <c r="B18138" s="63" t="s">
        <v>103</v>
      </c>
      <c r="C18138" s="63" t="s">
        <v>103</v>
      </c>
      <c r="D18138" s="183" t="s">
        <v>8158</v>
      </c>
      <c r="E18138" s="126">
        <v>4000</v>
      </c>
      <c r="F18138" s="126"/>
      <c r="G18138" s="126">
        <f t="shared" si="294"/>
        <v>-4000</v>
      </c>
      <c r="H18138" s="705" t="s">
        <v>12047</v>
      </c>
    </row>
    <row r="18139" spans="1:8" ht="15" x14ac:dyDescent="0.2">
      <c r="A18139" s="734">
        <v>45296</v>
      </c>
      <c r="B18139" s="63" t="s">
        <v>103</v>
      </c>
      <c r="C18139" s="63" t="s">
        <v>103</v>
      </c>
      <c r="D18139" s="183" t="s">
        <v>12119</v>
      </c>
      <c r="E18139" s="126">
        <v>1800</v>
      </c>
      <c r="F18139" s="126"/>
      <c r="G18139" s="126">
        <f t="shared" si="294"/>
        <v>-1800</v>
      </c>
      <c r="H18139" s="705" t="s">
        <v>12047</v>
      </c>
    </row>
    <row r="18140" spans="1:8" ht="15" x14ac:dyDescent="0.2">
      <c r="A18140" s="734">
        <v>45296</v>
      </c>
      <c r="B18140" s="63" t="s">
        <v>11897</v>
      </c>
      <c r="C18140" s="63" t="s">
        <v>8372</v>
      </c>
      <c r="D18140" s="183" t="s">
        <v>370</v>
      </c>
      <c r="E18140" s="126">
        <v>2700</v>
      </c>
      <c r="F18140" s="126"/>
      <c r="G18140" s="126">
        <f t="shared" si="294"/>
        <v>-2700</v>
      </c>
      <c r="H18140" s="705" t="s">
        <v>12047</v>
      </c>
    </row>
    <row r="18141" spans="1:8" ht="15" x14ac:dyDescent="0.2">
      <c r="A18141" s="734">
        <v>45296</v>
      </c>
      <c r="B18141" s="63" t="s">
        <v>11897</v>
      </c>
      <c r="C18141" s="63" t="s">
        <v>1063</v>
      </c>
      <c r="D18141" s="183" t="s">
        <v>12124</v>
      </c>
      <c r="E18141" s="126">
        <v>13000</v>
      </c>
      <c r="F18141" s="126"/>
      <c r="G18141" s="126">
        <f t="shared" si="294"/>
        <v>-13000</v>
      </c>
      <c r="H18141" s="705" t="s">
        <v>12047</v>
      </c>
    </row>
    <row r="18142" spans="1:8" ht="15" x14ac:dyDescent="0.2">
      <c r="A18142" s="734">
        <v>45297</v>
      </c>
      <c r="B18142" s="41" t="s">
        <v>6505</v>
      </c>
      <c r="C18142" s="63" t="s">
        <v>12016</v>
      </c>
      <c r="D18142" s="183" t="s">
        <v>12036</v>
      </c>
      <c r="E18142" s="126">
        <v>50000</v>
      </c>
      <c r="F18142" s="126"/>
      <c r="G18142" s="126">
        <f t="shared" si="294"/>
        <v>-50000</v>
      </c>
      <c r="H18142" s="705" t="s">
        <v>12047</v>
      </c>
    </row>
    <row r="18143" spans="1:8" ht="24" x14ac:dyDescent="0.2">
      <c r="A18143" s="734">
        <v>45297</v>
      </c>
      <c r="B18143" s="63" t="s">
        <v>10471</v>
      </c>
      <c r="C18143" s="63" t="s">
        <v>11633</v>
      </c>
      <c r="D18143" s="183" t="s">
        <v>12125</v>
      </c>
      <c r="E18143" s="126">
        <v>200000</v>
      </c>
      <c r="F18143" s="126"/>
      <c r="G18143" s="126">
        <f t="shared" si="294"/>
        <v>-200000</v>
      </c>
      <c r="H18143" s="705" t="s">
        <v>12047</v>
      </c>
    </row>
    <row r="18144" spans="1:8" ht="15" x14ac:dyDescent="0.2">
      <c r="A18144" s="734">
        <v>45296</v>
      </c>
      <c r="B18144" s="63" t="s">
        <v>11446</v>
      </c>
      <c r="C18144" s="63" t="s">
        <v>10993</v>
      </c>
      <c r="D18144" s="183" t="s">
        <v>12126</v>
      </c>
      <c r="E18144" s="126">
        <v>14000</v>
      </c>
      <c r="F18144" s="126"/>
      <c r="G18144" s="126">
        <f t="shared" si="294"/>
        <v>-14000</v>
      </c>
      <c r="H18144" s="705" t="s">
        <v>12047</v>
      </c>
    </row>
    <row r="18145" spans="1:8" ht="48" x14ac:dyDescent="0.2">
      <c r="A18145" s="734">
        <v>45296</v>
      </c>
      <c r="B18145" s="63" t="s">
        <v>11446</v>
      </c>
      <c r="C18145" s="63" t="s">
        <v>12128</v>
      </c>
      <c r="D18145" s="183" t="s">
        <v>12129</v>
      </c>
      <c r="E18145" s="126">
        <v>3600000</v>
      </c>
      <c r="F18145" s="126"/>
      <c r="G18145" s="126">
        <f t="shared" si="294"/>
        <v>-3600000</v>
      </c>
      <c r="H18145" s="705" t="s">
        <v>12047</v>
      </c>
    </row>
    <row r="18146" spans="1:8" ht="15" x14ac:dyDescent="0.2">
      <c r="A18146" s="734">
        <v>45297</v>
      </c>
      <c r="B18146" s="63" t="s">
        <v>10908</v>
      </c>
      <c r="C18146" s="63" t="s">
        <v>2190</v>
      </c>
      <c r="D18146" s="183" t="s">
        <v>12127</v>
      </c>
      <c r="E18146" s="126">
        <v>15000</v>
      </c>
      <c r="F18146" s="126"/>
      <c r="G18146" s="126">
        <f t="shared" si="294"/>
        <v>-15000</v>
      </c>
      <c r="H18146" s="705" t="s">
        <v>12047</v>
      </c>
    </row>
    <row r="18147" spans="1:8" ht="15" x14ac:dyDescent="0.2">
      <c r="A18147" s="734">
        <v>45297</v>
      </c>
      <c r="B18147" s="63" t="s">
        <v>11897</v>
      </c>
      <c r="C18147" s="63" t="s">
        <v>5741</v>
      </c>
      <c r="D18147" s="183" t="s">
        <v>370</v>
      </c>
      <c r="E18147" s="126">
        <v>1700</v>
      </c>
      <c r="F18147" s="126"/>
      <c r="G18147" s="126">
        <f t="shared" si="294"/>
        <v>-1700</v>
      </c>
      <c r="H18147" s="705" t="s">
        <v>12047</v>
      </c>
    </row>
    <row r="18148" spans="1:8" ht="15" x14ac:dyDescent="0.2">
      <c r="A18148" s="734">
        <v>45297</v>
      </c>
      <c r="B18148" s="63" t="s">
        <v>10908</v>
      </c>
      <c r="C18148" s="63" t="s">
        <v>5741</v>
      </c>
      <c r="D18148" s="183" t="s">
        <v>10337</v>
      </c>
      <c r="E18148" s="126">
        <v>400</v>
      </c>
      <c r="F18148" s="126"/>
      <c r="G18148" s="126">
        <f t="shared" si="294"/>
        <v>-400</v>
      </c>
      <c r="H18148" s="705" t="s">
        <v>12047</v>
      </c>
    </row>
    <row r="18149" spans="1:8" ht="15" x14ac:dyDescent="0.2">
      <c r="A18149" s="734">
        <v>45297</v>
      </c>
      <c r="B18149" s="63" t="s">
        <v>12623</v>
      </c>
      <c r="C18149" s="63" t="s">
        <v>10993</v>
      </c>
      <c r="D18149" s="183" t="s">
        <v>12131</v>
      </c>
      <c r="E18149" s="126">
        <v>10300</v>
      </c>
      <c r="F18149" s="126"/>
      <c r="G18149" s="126">
        <f t="shared" si="294"/>
        <v>-10300</v>
      </c>
      <c r="H18149" s="705" t="s">
        <v>12047</v>
      </c>
    </row>
    <row r="18150" spans="1:8" ht="15" x14ac:dyDescent="0.2">
      <c r="A18150" s="734">
        <v>45297</v>
      </c>
      <c r="B18150" s="63" t="s">
        <v>11635</v>
      </c>
      <c r="C18150" s="63" t="s">
        <v>392</v>
      </c>
      <c r="D18150" s="183" t="s">
        <v>12132</v>
      </c>
      <c r="E18150" s="126">
        <v>150</v>
      </c>
      <c r="F18150" s="126"/>
      <c r="G18150" s="126">
        <f t="shared" si="294"/>
        <v>-150</v>
      </c>
      <c r="H18150" s="705" t="s">
        <v>12047</v>
      </c>
    </row>
    <row r="18151" spans="1:8" ht="15" x14ac:dyDescent="0.2">
      <c r="A18151" s="734">
        <v>45297</v>
      </c>
      <c r="B18151" s="63" t="s">
        <v>10908</v>
      </c>
      <c r="C18151" s="63" t="s">
        <v>10993</v>
      </c>
      <c r="D18151" s="183" t="s">
        <v>12133</v>
      </c>
      <c r="E18151" s="126">
        <v>2000</v>
      </c>
      <c r="F18151" s="126"/>
      <c r="G18151" s="126">
        <f t="shared" si="294"/>
        <v>-2000</v>
      </c>
      <c r="H18151" s="705" t="s">
        <v>12047</v>
      </c>
    </row>
    <row r="18152" spans="1:8" ht="15" x14ac:dyDescent="0.2">
      <c r="A18152" s="734">
        <v>45297</v>
      </c>
      <c r="B18152" s="63" t="s">
        <v>11897</v>
      </c>
      <c r="C18152" s="63" t="s">
        <v>5741</v>
      </c>
      <c r="D18152" s="183" t="s">
        <v>12134</v>
      </c>
      <c r="E18152" s="126">
        <v>500</v>
      </c>
      <c r="F18152" s="126"/>
      <c r="G18152" s="126">
        <f t="shared" si="294"/>
        <v>-500</v>
      </c>
      <c r="H18152" s="705" t="s">
        <v>12047</v>
      </c>
    </row>
    <row r="18153" spans="1:8" ht="15" x14ac:dyDescent="0.2">
      <c r="A18153" s="734">
        <v>45299</v>
      </c>
      <c r="B18153" s="63" t="s">
        <v>12623</v>
      </c>
      <c r="C18153" s="63" t="s">
        <v>10993</v>
      </c>
      <c r="D18153" s="183" t="s">
        <v>12151</v>
      </c>
      <c r="E18153" s="126">
        <v>1500</v>
      </c>
      <c r="F18153" s="126"/>
      <c r="G18153" s="126">
        <f t="shared" si="294"/>
        <v>-1500</v>
      </c>
      <c r="H18153" s="705" t="s">
        <v>12047</v>
      </c>
    </row>
    <row r="18154" spans="1:8" ht="15" x14ac:dyDescent="0.2">
      <c r="A18154" s="734">
        <v>45299</v>
      </c>
      <c r="B18154" s="63" t="s">
        <v>11089</v>
      </c>
      <c r="C18154" s="63" t="s">
        <v>5741</v>
      </c>
      <c r="D18154" s="183" t="s">
        <v>12152</v>
      </c>
      <c r="E18154" s="126">
        <v>5000</v>
      </c>
      <c r="F18154" s="126"/>
      <c r="G18154" s="126">
        <f t="shared" si="294"/>
        <v>-5000</v>
      </c>
      <c r="H18154" s="705" t="s">
        <v>12047</v>
      </c>
    </row>
    <row r="18155" spans="1:8" ht="15" x14ac:dyDescent="0.2">
      <c r="A18155" s="734">
        <v>45299</v>
      </c>
      <c r="B18155" s="63" t="s">
        <v>11089</v>
      </c>
      <c r="C18155" s="63" t="s">
        <v>286</v>
      </c>
      <c r="D18155" s="183" t="s">
        <v>12158</v>
      </c>
      <c r="E18155" s="126">
        <v>7000</v>
      </c>
      <c r="F18155" s="126"/>
      <c r="G18155" s="126">
        <f t="shared" si="294"/>
        <v>-7000</v>
      </c>
      <c r="H18155" s="705" t="s">
        <v>12047</v>
      </c>
    </row>
    <row r="18156" spans="1:8" ht="15" x14ac:dyDescent="0.2">
      <c r="A18156" s="734">
        <v>45299</v>
      </c>
      <c r="B18156" s="63" t="s">
        <v>11089</v>
      </c>
      <c r="C18156" s="63" t="s">
        <v>10993</v>
      </c>
      <c r="D18156" s="183" t="s">
        <v>9917</v>
      </c>
      <c r="E18156" s="126">
        <v>29500</v>
      </c>
      <c r="F18156" s="126"/>
      <c r="G18156" s="126">
        <f t="shared" si="294"/>
        <v>-29500</v>
      </c>
      <c r="H18156" s="705" t="s">
        <v>12047</v>
      </c>
    </row>
    <row r="18157" spans="1:8" ht="15" x14ac:dyDescent="0.2">
      <c r="A18157" s="734">
        <v>45299</v>
      </c>
      <c r="B18157" s="63" t="s">
        <v>11089</v>
      </c>
      <c r="C18157" s="63" t="s">
        <v>392</v>
      </c>
      <c r="D18157" s="183" t="s">
        <v>12159</v>
      </c>
      <c r="E18157" s="126">
        <v>10000</v>
      </c>
      <c r="F18157" s="126"/>
      <c r="G18157" s="126">
        <f t="shared" si="294"/>
        <v>-10000</v>
      </c>
      <c r="H18157" s="705" t="s">
        <v>12047</v>
      </c>
    </row>
    <row r="18158" spans="1:8" ht="15" x14ac:dyDescent="0.2">
      <c r="A18158" s="734">
        <v>45299</v>
      </c>
      <c r="B18158" s="63" t="s">
        <v>11089</v>
      </c>
      <c r="C18158" s="63" t="s">
        <v>12238</v>
      </c>
      <c r="D18158" s="183" t="s">
        <v>12236</v>
      </c>
      <c r="E18158" s="126">
        <v>10000</v>
      </c>
      <c r="F18158" s="126"/>
      <c r="G18158" s="126">
        <f t="shared" si="294"/>
        <v>-10000</v>
      </c>
      <c r="H18158" s="705" t="s">
        <v>12047</v>
      </c>
    </row>
    <row r="18159" spans="1:8" ht="15" x14ac:dyDescent="0.2">
      <c r="A18159" s="734">
        <v>45299</v>
      </c>
      <c r="B18159" s="63" t="s">
        <v>103</v>
      </c>
      <c r="C18159" s="63" t="s">
        <v>392</v>
      </c>
      <c r="D18159" s="183" t="s">
        <v>12237</v>
      </c>
      <c r="E18159" s="126">
        <v>5000</v>
      </c>
      <c r="F18159" s="126"/>
      <c r="G18159" s="126">
        <f t="shared" si="294"/>
        <v>-5000</v>
      </c>
      <c r="H18159" s="705" t="s">
        <v>12047</v>
      </c>
    </row>
    <row r="18160" spans="1:8" ht="15" x14ac:dyDescent="0.2">
      <c r="A18160" s="734">
        <v>45300</v>
      </c>
      <c r="B18160" s="63" t="s">
        <v>11089</v>
      </c>
      <c r="C18160" s="63" t="s">
        <v>7949</v>
      </c>
      <c r="D18160" s="183" t="s">
        <v>12160</v>
      </c>
      <c r="E18160" s="126">
        <v>40000</v>
      </c>
      <c r="F18160" s="126"/>
      <c r="G18160" s="126">
        <f t="shared" si="294"/>
        <v>-40000</v>
      </c>
      <c r="H18160" s="705" t="s">
        <v>12047</v>
      </c>
    </row>
    <row r="18161" spans="1:8" ht="15" x14ac:dyDescent="0.2">
      <c r="A18161" s="734">
        <v>45300</v>
      </c>
      <c r="B18161" s="63" t="s">
        <v>10296</v>
      </c>
      <c r="C18161" s="566" t="s">
        <v>8394</v>
      </c>
      <c r="D18161" s="875" t="s">
        <v>12311</v>
      </c>
      <c r="E18161" s="567">
        <v>25780</v>
      </c>
      <c r="F18161" s="126"/>
      <c r="G18161" s="126">
        <f t="shared" si="294"/>
        <v>-25780</v>
      </c>
      <c r="H18161" s="705" t="s">
        <v>12047</v>
      </c>
    </row>
    <row r="18162" spans="1:8" ht="15" x14ac:dyDescent="0.2">
      <c r="A18162" s="734">
        <v>45300</v>
      </c>
      <c r="B18162" s="63" t="s">
        <v>10232</v>
      </c>
      <c r="C18162" s="566" t="s">
        <v>8394</v>
      </c>
      <c r="D18162" s="875" t="s">
        <v>12311</v>
      </c>
      <c r="E18162" s="567">
        <v>10470</v>
      </c>
      <c r="F18162" s="126"/>
      <c r="G18162" s="126">
        <f t="shared" ref="G18162:G18171" si="295">F18162-E18162</f>
        <v>-10470</v>
      </c>
      <c r="H18162" s="705" t="s">
        <v>12047</v>
      </c>
    </row>
    <row r="18163" spans="1:8" ht="15" x14ac:dyDescent="0.2">
      <c r="A18163" s="734">
        <v>45300</v>
      </c>
      <c r="B18163" s="63" t="s">
        <v>10576</v>
      </c>
      <c r="C18163" s="566" t="s">
        <v>8394</v>
      </c>
      <c r="D18163" s="875" t="s">
        <v>12311</v>
      </c>
      <c r="E18163" s="567">
        <v>1347</v>
      </c>
      <c r="F18163" s="126"/>
      <c r="G18163" s="126">
        <f t="shared" si="295"/>
        <v>-1347</v>
      </c>
      <c r="H18163" s="705" t="s">
        <v>12047</v>
      </c>
    </row>
    <row r="18164" spans="1:8" ht="15" x14ac:dyDescent="0.2">
      <c r="A18164" s="734">
        <v>45300</v>
      </c>
      <c r="B18164" s="63" t="s">
        <v>10909</v>
      </c>
      <c r="C18164" s="566" t="s">
        <v>8394</v>
      </c>
      <c r="D18164" s="875" t="s">
        <v>12311</v>
      </c>
      <c r="E18164" s="567">
        <v>187415</v>
      </c>
      <c r="F18164" s="126"/>
      <c r="G18164" s="126">
        <f t="shared" si="295"/>
        <v>-187415</v>
      </c>
      <c r="H18164" s="705" t="s">
        <v>12047</v>
      </c>
    </row>
    <row r="18165" spans="1:8" ht="15" x14ac:dyDescent="0.2">
      <c r="A18165" s="734">
        <v>45300</v>
      </c>
      <c r="B18165" s="63" t="s">
        <v>11007</v>
      </c>
      <c r="C18165" s="566" t="s">
        <v>8394</v>
      </c>
      <c r="D18165" s="875" t="s">
        <v>12311</v>
      </c>
      <c r="E18165" s="567">
        <v>4390</v>
      </c>
      <c r="F18165" s="126"/>
      <c r="G18165" s="126">
        <f t="shared" si="295"/>
        <v>-4390</v>
      </c>
      <c r="H18165" s="705" t="s">
        <v>12047</v>
      </c>
    </row>
    <row r="18166" spans="1:8" ht="15" x14ac:dyDescent="0.2">
      <c r="A18166" s="734">
        <v>45300</v>
      </c>
      <c r="B18166" s="63" t="s">
        <v>11075</v>
      </c>
      <c r="C18166" s="566" t="s">
        <v>8394</v>
      </c>
      <c r="D18166" s="875" t="s">
        <v>12311</v>
      </c>
      <c r="E18166" s="567">
        <v>75122</v>
      </c>
      <c r="F18166" s="126"/>
      <c r="G18166" s="126">
        <f t="shared" si="295"/>
        <v>-75122</v>
      </c>
      <c r="H18166" s="705" t="s">
        <v>12047</v>
      </c>
    </row>
    <row r="18167" spans="1:8" ht="15" x14ac:dyDescent="0.2">
      <c r="A18167" s="734">
        <v>45300</v>
      </c>
      <c r="B18167" s="63" t="s">
        <v>11446</v>
      </c>
      <c r="C18167" s="566" t="s">
        <v>8394</v>
      </c>
      <c r="D18167" s="875" t="s">
        <v>12311</v>
      </c>
      <c r="E18167" s="567">
        <v>130168</v>
      </c>
      <c r="F18167" s="126"/>
      <c r="G18167" s="126">
        <f t="shared" si="295"/>
        <v>-130168</v>
      </c>
      <c r="H18167" s="705" t="s">
        <v>12047</v>
      </c>
    </row>
    <row r="18168" spans="1:8" ht="15" x14ac:dyDescent="0.2">
      <c r="A18168" s="734">
        <v>45300</v>
      </c>
      <c r="B18168" s="63" t="s">
        <v>11271</v>
      </c>
      <c r="C18168" s="566" t="s">
        <v>8394</v>
      </c>
      <c r="D18168" s="875" t="s">
        <v>12311</v>
      </c>
      <c r="E18168" s="567">
        <v>13416</v>
      </c>
      <c r="F18168" s="126"/>
      <c r="G18168" s="126">
        <f t="shared" si="295"/>
        <v>-13416</v>
      </c>
      <c r="H18168" s="705" t="s">
        <v>12047</v>
      </c>
    </row>
    <row r="18169" spans="1:8" ht="15" x14ac:dyDescent="0.2">
      <c r="A18169" s="734">
        <v>45300</v>
      </c>
      <c r="B18169" s="63" t="s">
        <v>11716</v>
      </c>
      <c r="C18169" s="566" t="s">
        <v>8394</v>
      </c>
      <c r="D18169" s="875" t="s">
        <v>12311</v>
      </c>
      <c r="E18169" s="567">
        <v>56173</v>
      </c>
      <c r="F18169" s="126"/>
      <c r="G18169" s="126">
        <f t="shared" si="295"/>
        <v>-56173</v>
      </c>
      <c r="H18169" s="705" t="s">
        <v>12047</v>
      </c>
    </row>
    <row r="18170" spans="1:8" ht="15" x14ac:dyDescent="0.2">
      <c r="A18170" s="734">
        <v>45300</v>
      </c>
      <c r="B18170" s="63" t="s">
        <v>11511</v>
      </c>
      <c r="C18170" s="566" t="s">
        <v>8394</v>
      </c>
      <c r="D18170" s="875" t="s">
        <v>12311</v>
      </c>
      <c r="E18170" s="567">
        <v>73043</v>
      </c>
      <c r="F18170" s="126"/>
      <c r="G18170" s="126">
        <f t="shared" si="295"/>
        <v>-73043</v>
      </c>
      <c r="H18170" s="705" t="s">
        <v>12047</v>
      </c>
    </row>
    <row r="18171" spans="1:8" ht="15" x14ac:dyDescent="0.2">
      <c r="A18171" s="734">
        <v>45300</v>
      </c>
      <c r="B18171" s="63" t="s">
        <v>11617</v>
      </c>
      <c r="C18171" s="566" t="s">
        <v>8394</v>
      </c>
      <c r="D18171" s="875" t="s">
        <v>12311</v>
      </c>
      <c r="E18171" s="567">
        <v>322676</v>
      </c>
      <c r="F18171" s="126"/>
      <c r="G18171" s="126">
        <f t="shared" si="295"/>
        <v>-322676</v>
      </c>
      <c r="H18171" s="705" t="s">
        <v>12047</v>
      </c>
    </row>
    <row r="18172" spans="1:8" ht="15" x14ac:dyDescent="0.2">
      <c r="A18172" s="734">
        <v>45300</v>
      </c>
      <c r="B18172" s="63" t="s">
        <v>11897</v>
      </c>
      <c r="C18172" s="63" t="s">
        <v>11291</v>
      </c>
      <c r="D18172" s="183" t="s">
        <v>12036</v>
      </c>
      <c r="E18172" s="126">
        <v>275000</v>
      </c>
      <c r="F18172" s="126"/>
      <c r="G18172" s="126">
        <f t="shared" si="294"/>
        <v>-275000</v>
      </c>
      <c r="H18172" s="705" t="s">
        <v>12047</v>
      </c>
    </row>
    <row r="18173" spans="1:8" ht="15" x14ac:dyDescent="0.2">
      <c r="A18173" s="734">
        <v>45300</v>
      </c>
      <c r="B18173" s="63" t="s">
        <v>11089</v>
      </c>
      <c r="C18173" s="63" t="s">
        <v>5741</v>
      </c>
      <c r="D18173" s="183" t="s">
        <v>370</v>
      </c>
      <c r="E18173" s="126">
        <v>240</v>
      </c>
      <c r="F18173" s="126"/>
      <c r="G18173" s="126">
        <f t="shared" si="294"/>
        <v>-240</v>
      </c>
      <c r="H18173" s="705" t="s">
        <v>12047</v>
      </c>
    </row>
    <row r="18174" spans="1:8" ht="15" x14ac:dyDescent="0.2">
      <c r="A18174" s="734">
        <v>45300</v>
      </c>
      <c r="B18174" s="63" t="s">
        <v>11089</v>
      </c>
      <c r="C18174" s="63" t="s">
        <v>11975</v>
      </c>
      <c r="D18174" s="183" t="s">
        <v>12153</v>
      </c>
      <c r="E18174" s="126">
        <v>20000</v>
      </c>
      <c r="F18174" s="126"/>
      <c r="G18174" s="126">
        <f t="shared" ref="G18174:G18206" si="296">F18174-E18174</f>
        <v>-20000</v>
      </c>
      <c r="H18174" s="705" t="s">
        <v>12047</v>
      </c>
    </row>
    <row r="18175" spans="1:8" ht="15" x14ac:dyDescent="0.2">
      <c r="A18175" s="734">
        <v>45300</v>
      </c>
      <c r="B18175" s="63" t="s">
        <v>103</v>
      </c>
      <c r="C18175" s="63" t="s">
        <v>103</v>
      </c>
      <c r="D18175" s="183" t="s">
        <v>8158</v>
      </c>
      <c r="E18175" s="126">
        <v>4000</v>
      </c>
      <c r="F18175" s="126"/>
      <c r="G18175" s="126">
        <f t="shared" si="296"/>
        <v>-4000</v>
      </c>
      <c r="H18175" s="705" t="s">
        <v>12047</v>
      </c>
    </row>
    <row r="18176" spans="1:8" ht="15" x14ac:dyDescent="0.2">
      <c r="A18176" s="734">
        <v>45300</v>
      </c>
      <c r="B18176" s="63" t="s">
        <v>3946</v>
      </c>
      <c r="C18176" s="63" t="s">
        <v>5410</v>
      </c>
      <c r="D18176" s="183" t="s">
        <v>12154</v>
      </c>
      <c r="E18176" s="126">
        <v>20000</v>
      </c>
      <c r="F18176" s="126"/>
      <c r="G18176" s="126">
        <f t="shared" si="296"/>
        <v>-20000</v>
      </c>
      <c r="H18176" s="705" t="s">
        <v>12047</v>
      </c>
    </row>
    <row r="18177" spans="1:8" ht="15" x14ac:dyDescent="0.2">
      <c r="A18177" s="734">
        <v>45300</v>
      </c>
      <c r="B18177" s="63" t="s">
        <v>11738</v>
      </c>
      <c r="C18177" s="63" t="s">
        <v>12155</v>
      </c>
      <c r="D18177" s="183" t="s">
        <v>12156</v>
      </c>
      <c r="E18177" s="126">
        <v>15100</v>
      </c>
      <c r="F18177" s="126"/>
      <c r="G18177" s="126">
        <f t="shared" si="296"/>
        <v>-15100</v>
      </c>
      <c r="H18177" s="705" t="s">
        <v>12047</v>
      </c>
    </row>
    <row r="18178" spans="1:8" ht="15" x14ac:dyDescent="0.2">
      <c r="A18178" s="734">
        <v>45300</v>
      </c>
      <c r="B18178" s="63" t="s">
        <v>11093</v>
      </c>
      <c r="C18178" s="63" t="s">
        <v>392</v>
      </c>
      <c r="D18178" s="183" t="s">
        <v>12162</v>
      </c>
      <c r="E18178" s="126">
        <v>600</v>
      </c>
      <c r="F18178" s="126"/>
      <c r="G18178" s="126">
        <f t="shared" si="296"/>
        <v>-600</v>
      </c>
      <c r="H18178" s="705" t="s">
        <v>12047</v>
      </c>
    </row>
    <row r="18179" spans="1:8" ht="15" x14ac:dyDescent="0.2">
      <c r="A18179" s="734">
        <v>45300</v>
      </c>
      <c r="B18179" s="63" t="s">
        <v>11897</v>
      </c>
      <c r="C18179" s="63" t="s">
        <v>5410</v>
      </c>
      <c r="D18179" s="183" t="s">
        <v>2655</v>
      </c>
      <c r="E18179" s="126">
        <v>5000</v>
      </c>
      <c r="F18179" s="126"/>
      <c r="G18179" s="126">
        <f t="shared" si="296"/>
        <v>-5000</v>
      </c>
      <c r="H18179" s="705" t="s">
        <v>12047</v>
      </c>
    </row>
    <row r="18180" spans="1:8" ht="15" x14ac:dyDescent="0.2">
      <c r="A18180" s="734">
        <v>45301</v>
      </c>
      <c r="B18180" s="63" t="s">
        <v>11897</v>
      </c>
      <c r="C18180" s="63" t="s">
        <v>5387</v>
      </c>
      <c r="D18180" s="183" t="s">
        <v>10764</v>
      </c>
      <c r="E18180" s="126">
        <v>7000</v>
      </c>
      <c r="F18180" s="126"/>
      <c r="G18180" s="126">
        <f t="shared" si="296"/>
        <v>-7000</v>
      </c>
      <c r="H18180" s="705" t="s">
        <v>12047</v>
      </c>
    </row>
    <row r="18181" spans="1:8" ht="15" x14ac:dyDescent="0.2">
      <c r="A18181" s="734">
        <v>45302</v>
      </c>
      <c r="B18181" s="63" t="s">
        <v>12207</v>
      </c>
      <c r="C18181" s="63" t="s">
        <v>11428</v>
      </c>
      <c r="D18181" s="183" t="s">
        <v>12163</v>
      </c>
      <c r="E18181" s="126">
        <v>94000</v>
      </c>
      <c r="F18181" s="126"/>
      <c r="G18181" s="126">
        <f t="shared" si="296"/>
        <v>-94000</v>
      </c>
      <c r="H18181" s="705" t="s">
        <v>12047</v>
      </c>
    </row>
    <row r="18182" spans="1:8" ht="15" x14ac:dyDescent="0.2">
      <c r="A18182" s="734">
        <v>45302</v>
      </c>
      <c r="B18182" s="63" t="s">
        <v>11897</v>
      </c>
      <c r="C18182" s="63" t="s">
        <v>10993</v>
      </c>
      <c r="D18182" s="183" t="s">
        <v>12164</v>
      </c>
      <c r="E18182" s="126">
        <v>85000</v>
      </c>
      <c r="F18182" s="126"/>
      <c r="G18182" s="126">
        <f t="shared" si="296"/>
        <v>-85000</v>
      </c>
      <c r="H18182" s="705" t="s">
        <v>12047</v>
      </c>
    </row>
    <row r="18183" spans="1:8" ht="15" x14ac:dyDescent="0.2">
      <c r="A18183" s="734">
        <v>45302</v>
      </c>
      <c r="B18183" s="63" t="s">
        <v>11897</v>
      </c>
      <c r="C18183" s="63" t="s">
        <v>12027</v>
      </c>
      <c r="D18183" s="183" t="s">
        <v>12165</v>
      </c>
      <c r="E18183" s="126">
        <v>306300</v>
      </c>
      <c r="F18183" s="126"/>
      <c r="G18183" s="126">
        <f t="shared" si="296"/>
        <v>-306300</v>
      </c>
      <c r="H18183" s="705" t="s">
        <v>12047</v>
      </c>
    </row>
    <row r="18184" spans="1:8" ht="15" x14ac:dyDescent="0.2">
      <c r="A18184" s="734">
        <v>45302</v>
      </c>
      <c r="B18184" s="63" t="s">
        <v>10908</v>
      </c>
      <c r="C18184" s="670" t="s">
        <v>12010</v>
      </c>
      <c r="D18184" s="907" t="s">
        <v>12166</v>
      </c>
      <c r="E18184" s="672">
        <v>14100</v>
      </c>
      <c r="F18184" s="126"/>
      <c r="G18184" s="126">
        <f t="shared" si="296"/>
        <v>-14100</v>
      </c>
      <c r="H18184" s="705" t="s">
        <v>12047</v>
      </c>
    </row>
    <row r="18185" spans="1:8" ht="15" x14ac:dyDescent="0.2">
      <c r="A18185" s="734">
        <v>45302</v>
      </c>
      <c r="B18185" s="63" t="s">
        <v>11089</v>
      </c>
      <c r="C18185" s="670" t="s">
        <v>12010</v>
      </c>
      <c r="D18185" s="907" t="s">
        <v>12166</v>
      </c>
      <c r="E18185" s="672">
        <v>65000</v>
      </c>
      <c r="F18185" s="126"/>
      <c r="G18185" s="126">
        <f t="shared" si="296"/>
        <v>-65000</v>
      </c>
      <c r="H18185" s="705" t="s">
        <v>12047</v>
      </c>
    </row>
    <row r="18186" spans="1:8" ht="15" x14ac:dyDescent="0.2">
      <c r="A18186" s="734">
        <v>45302</v>
      </c>
      <c r="B18186" s="63" t="s">
        <v>11897</v>
      </c>
      <c r="C18186" s="670" t="s">
        <v>12010</v>
      </c>
      <c r="D18186" s="907" t="s">
        <v>12166</v>
      </c>
      <c r="E18186" s="672">
        <v>128080</v>
      </c>
      <c r="F18186" s="126"/>
      <c r="G18186" s="126">
        <f t="shared" si="296"/>
        <v>-128080</v>
      </c>
      <c r="H18186" s="705" t="s">
        <v>12047</v>
      </c>
    </row>
    <row r="18187" spans="1:8" ht="15" x14ac:dyDescent="0.2">
      <c r="A18187" s="734">
        <v>45303</v>
      </c>
      <c r="B18187" s="63" t="s">
        <v>11089</v>
      </c>
      <c r="C18187" s="63" t="s">
        <v>10484</v>
      </c>
      <c r="D18187" s="183" t="s">
        <v>12175</v>
      </c>
      <c r="E18187" s="126">
        <v>700000</v>
      </c>
      <c r="F18187" s="126"/>
      <c r="G18187" s="126">
        <f t="shared" si="296"/>
        <v>-700000</v>
      </c>
      <c r="H18187" s="705" t="s">
        <v>12047</v>
      </c>
    </row>
    <row r="18188" spans="1:8" ht="15" x14ac:dyDescent="0.2">
      <c r="A18188" s="734">
        <v>45306</v>
      </c>
      <c r="B18188" s="63" t="s">
        <v>11089</v>
      </c>
      <c r="C18188" s="63" t="s">
        <v>11975</v>
      </c>
      <c r="D18188" s="183" t="s">
        <v>12167</v>
      </c>
      <c r="E18188" s="126">
        <v>40000</v>
      </c>
      <c r="F18188" s="126"/>
      <c r="G18188" s="126">
        <f t="shared" si="296"/>
        <v>-40000</v>
      </c>
      <c r="H18188" s="705" t="s">
        <v>12047</v>
      </c>
    </row>
    <row r="18189" spans="1:8" ht="15" x14ac:dyDescent="0.2">
      <c r="A18189" s="734">
        <v>45301</v>
      </c>
      <c r="B18189" s="63" t="s">
        <v>103</v>
      </c>
      <c r="C18189" s="63" t="s">
        <v>392</v>
      </c>
      <c r="D18189" s="183" t="s">
        <v>12168</v>
      </c>
      <c r="E18189" s="126">
        <v>25000</v>
      </c>
      <c r="F18189" s="126"/>
      <c r="G18189" s="126">
        <f t="shared" si="296"/>
        <v>-25000</v>
      </c>
      <c r="H18189" s="705" t="s">
        <v>12047</v>
      </c>
    </row>
    <row r="18190" spans="1:8" ht="15" x14ac:dyDescent="0.2">
      <c r="A18190" s="734">
        <v>45301</v>
      </c>
      <c r="B18190" s="63" t="s">
        <v>11728</v>
      </c>
      <c r="C18190" s="63" t="s">
        <v>11099</v>
      </c>
      <c r="D18190" s="183" t="s">
        <v>7720</v>
      </c>
      <c r="E18190" s="126">
        <v>88000</v>
      </c>
      <c r="F18190" s="126"/>
      <c r="G18190" s="126">
        <f t="shared" si="296"/>
        <v>-88000</v>
      </c>
      <c r="H18190" s="705" t="s">
        <v>12047</v>
      </c>
    </row>
    <row r="18191" spans="1:8" ht="15" x14ac:dyDescent="0.2">
      <c r="A18191" s="734">
        <v>45301</v>
      </c>
      <c r="B18191" s="63" t="s">
        <v>103</v>
      </c>
      <c r="C18191" s="63" t="s">
        <v>103</v>
      </c>
      <c r="D18191" s="183" t="s">
        <v>8513</v>
      </c>
      <c r="E18191" s="126">
        <v>850</v>
      </c>
      <c r="F18191" s="126"/>
      <c r="G18191" s="126">
        <f t="shared" si="296"/>
        <v>-850</v>
      </c>
      <c r="H18191" s="705" t="s">
        <v>12047</v>
      </c>
    </row>
    <row r="18192" spans="1:8" ht="15" x14ac:dyDescent="0.2">
      <c r="A18192" s="734">
        <v>45301</v>
      </c>
      <c r="B18192" s="63" t="s">
        <v>11089</v>
      </c>
      <c r="C18192" s="63" t="s">
        <v>392</v>
      </c>
      <c r="D18192" s="183" t="s">
        <v>12169</v>
      </c>
      <c r="E18192" s="126">
        <v>1000</v>
      </c>
      <c r="F18192" s="126"/>
      <c r="G18192" s="126">
        <f t="shared" si="296"/>
        <v>-1000</v>
      </c>
      <c r="H18192" s="705" t="s">
        <v>12047</v>
      </c>
    </row>
    <row r="18193" spans="1:8" ht="15" x14ac:dyDescent="0.2">
      <c r="A18193" s="734">
        <v>45303</v>
      </c>
      <c r="B18193" s="63" t="s">
        <v>11446</v>
      </c>
      <c r="C18193" s="63" t="s">
        <v>11884</v>
      </c>
      <c r="D18193" s="183" t="s">
        <v>12174</v>
      </c>
      <c r="E18193" s="126">
        <v>80000</v>
      </c>
      <c r="F18193" s="126"/>
      <c r="G18193" s="126">
        <f t="shared" si="296"/>
        <v>-80000</v>
      </c>
      <c r="H18193" s="705" t="s">
        <v>12047</v>
      </c>
    </row>
    <row r="18194" spans="1:8" ht="15" x14ac:dyDescent="0.2">
      <c r="A18194" s="734">
        <v>45303</v>
      </c>
      <c r="B18194" s="63" t="s">
        <v>11635</v>
      </c>
      <c r="C18194" s="63" t="s">
        <v>11884</v>
      </c>
      <c r="D18194" s="183" t="s">
        <v>12174</v>
      </c>
      <c r="E18194" s="126">
        <v>30000</v>
      </c>
      <c r="F18194" s="126"/>
      <c r="G18194" s="126">
        <f t="shared" si="296"/>
        <v>-30000</v>
      </c>
      <c r="H18194" s="705" t="s">
        <v>12047</v>
      </c>
    </row>
    <row r="18195" spans="1:8" ht="15" x14ac:dyDescent="0.2">
      <c r="A18195" s="734">
        <v>45303</v>
      </c>
      <c r="B18195" s="63" t="s">
        <v>9967</v>
      </c>
      <c r="C18195" s="670" t="s">
        <v>1198</v>
      </c>
      <c r="D18195" s="907" t="s">
        <v>12283</v>
      </c>
      <c r="E18195" s="672">
        <v>148537</v>
      </c>
      <c r="F18195" s="126"/>
      <c r="G18195" s="126">
        <f t="shared" si="296"/>
        <v>-148537</v>
      </c>
      <c r="H18195" s="705" t="s">
        <v>12047</v>
      </c>
    </row>
    <row r="18196" spans="1:8" ht="15" x14ac:dyDescent="0.2">
      <c r="A18196" s="734">
        <v>45303</v>
      </c>
      <c r="B18196" s="63" t="s">
        <v>10296</v>
      </c>
      <c r="C18196" s="670" t="s">
        <v>1198</v>
      </c>
      <c r="D18196" s="907" t="s">
        <v>12283</v>
      </c>
      <c r="E18196" s="672">
        <v>8740</v>
      </c>
      <c r="F18196" s="126"/>
      <c r="G18196" s="126">
        <f t="shared" ref="G18196:G18202" si="297">F18196-E18196</f>
        <v>-8740</v>
      </c>
      <c r="H18196" s="705" t="s">
        <v>12047</v>
      </c>
    </row>
    <row r="18197" spans="1:8" ht="15" x14ac:dyDescent="0.2">
      <c r="A18197" s="734">
        <v>45303</v>
      </c>
      <c r="B18197" s="63" t="s">
        <v>10571</v>
      </c>
      <c r="C18197" s="670" t="s">
        <v>1198</v>
      </c>
      <c r="D18197" s="907" t="s">
        <v>12283</v>
      </c>
      <c r="E18197" s="672">
        <v>91300</v>
      </c>
      <c r="F18197" s="126"/>
      <c r="G18197" s="126">
        <f t="shared" si="297"/>
        <v>-91300</v>
      </c>
      <c r="H18197" s="705" t="s">
        <v>12047</v>
      </c>
    </row>
    <row r="18198" spans="1:8" ht="15" x14ac:dyDescent="0.2">
      <c r="A18198" s="734">
        <v>45303</v>
      </c>
      <c r="B18198" s="63" t="s">
        <v>7807</v>
      </c>
      <c r="C18198" s="670" t="s">
        <v>1198</v>
      </c>
      <c r="D18198" s="907" t="s">
        <v>12283</v>
      </c>
      <c r="E18198" s="672">
        <v>10980</v>
      </c>
      <c r="F18198" s="126"/>
      <c r="G18198" s="126">
        <f t="shared" si="297"/>
        <v>-10980</v>
      </c>
      <c r="H18198" s="705" t="s">
        <v>12047</v>
      </c>
    </row>
    <row r="18199" spans="1:8" ht="15" x14ac:dyDescent="0.2">
      <c r="A18199" s="734">
        <v>45303</v>
      </c>
      <c r="B18199" s="63" t="s">
        <v>10379</v>
      </c>
      <c r="C18199" s="670" t="s">
        <v>1198</v>
      </c>
      <c r="D18199" s="907" t="s">
        <v>12283</v>
      </c>
      <c r="E18199" s="672">
        <v>206520</v>
      </c>
      <c r="F18199" s="126"/>
      <c r="G18199" s="126">
        <f t="shared" si="297"/>
        <v>-206520</v>
      </c>
      <c r="H18199" s="705" t="s">
        <v>12047</v>
      </c>
    </row>
    <row r="18200" spans="1:8" ht="15" x14ac:dyDescent="0.2">
      <c r="A18200" s="734">
        <v>45303</v>
      </c>
      <c r="B18200" s="63" t="s">
        <v>11271</v>
      </c>
      <c r="C18200" s="670" t="s">
        <v>1198</v>
      </c>
      <c r="D18200" s="907" t="s">
        <v>12283</v>
      </c>
      <c r="E18200" s="672">
        <v>19640</v>
      </c>
      <c r="F18200" s="126"/>
      <c r="G18200" s="126">
        <f t="shared" si="297"/>
        <v>-19640</v>
      </c>
      <c r="H18200" s="705" t="s">
        <v>12047</v>
      </c>
    </row>
    <row r="18201" spans="1:8" ht="15" x14ac:dyDescent="0.2">
      <c r="A18201" s="734">
        <v>45303</v>
      </c>
      <c r="B18201" s="63" t="s">
        <v>10471</v>
      </c>
      <c r="C18201" s="670" t="s">
        <v>1198</v>
      </c>
      <c r="D18201" s="907" t="s">
        <v>12283</v>
      </c>
      <c r="E18201" s="672">
        <v>259118</v>
      </c>
      <c r="F18201" s="126"/>
      <c r="G18201" s="126">
        <f t="shared" si="297"/>
        <v>-259118</v>
      </c>
      <c r="H18201" s="705" t="s">
        <v>12047</v>
      </c>
    </row>
    <row r="18202" spans="1:8" ht="15" x14ac:dyDescent="0.2">
      <c r="A18202" s="734">
        <v>45303</v>
      </c>
      <c r="B18202" s="63" t="s">
        <v>10576</v>
      </c>
      <c r="C18202" s="670" t="s">
        <v>1198</v>
      </c>
      <c r="D18202" s="907" t="s">
        <v>12283</v>
      </c>
      <c r="E18202" s="672">
        <v>5165</v>
      </c>
      <c r="F18202" s="126"/>
      <c r="G18202" s="126">
        <f t="shared" si="297"/>
        <v>-5165</v>
      </c>
      <c r="H18202" s="705" t="s">
        <v>12047</v>
      </c>
    </row>
    <row r="18203" spans="1:8" ht="15" x14ac:dyDescent="0.2">
      <c r="A18203" s="734">
        <v>45304</v>
      </c>
      <c r="B18203" s="63" t="s">
        <v>11897</v>
      </c>
      <c r="C18203" s="63" t="s">
        <v>10993</v>
      </c>
      <c r="D18203" s="183" t="s">
        <v>12178</v>
      </c>
      <c r="E18203" s="126">
        <v>125000</v>
      </c>
      <c r="F18203" s="126"/>
      <c r="G18203" s="126">
        <f t="shared" si="296"/>
        <v>-125000</v>
      </c>
      <c r="H18203" s="705" t="s">
        <v>12047</v>
      </c>
    </row>
    <row r="18204" spans="1:8" ht="15" x14ac:dyDescent="0.2">
      <c r="A18204" s="734">
        <v>45303</v>
      </c>
      <c r="B18204" s="63" t="s">
        <v>25</v>
      </c>
      <c r="C18204" s="63" t="s">
        <v>8150</v>
      </c>
      <c r="D18204" s="183" t="s">
        <v>12235</v>
      </c>
      <c r="E18204" s="126">
        <v>5500</v>
      </c>
      <c r="F18204" s="126"/>
      <c r="G18204" s="126">
        <f t="shared" si="296"/>
        <v>-5500</v>
      </c>
      <c r="H18204" s="705" t="s">
        <v>12047</v>
      </c>
    </row>
    <row r="18205" spans="1:8" ht="15" x14ac:dyDescent="0.2">
      <c r="A18205" s="734">
        <v>45303</v>
      </c>
      <c r="B18205" s="63" t="s">
        <v>103</v>
      </c>
      <c r="C18205" s="63" t="s">
        <v>8150</v>
      </c>
      <c r="D18205" s="183" t="s">
        <v>12235</v>
      </c>
      <c r="E18205" s="126">
        <v>5500</v>
      </c>
      <c r="F18205" s="126"/>
      <c r="G18205" s="126">
        <f t="shared" si="296"/>
        <v>-5500</v>
      </c>
      <c r="H18205" s="705" t="s">
        <v>12047</v>
      </c>
    </row>
    <row r="18206" spans="1:8" ht="24" x14ac:dyDescent="0.2">
      <c r="A18206" s="734">
        <v>45303</v>
      </c>
      <c r="B18206" s="63" t="s">
        <v>11897</v>
      </c>
      <c r="C18206" s="63" t="s">
        <v>12179</v>
      </c>
      <c r="D18206" s="183" t="s">
        <v>12180</v>
      </c>
      <c r="E18206" s="126">
        <v>114000</v>
      </c>
      <c r="F18206" s="126"/>
      <c r="G18206" s="126">
        <f t="shared" si="296"/>
        <v>-114000</v>
      </c>
      <c r="H18206" s="705" t="s">
        <v>12047</v>
      </c>
    </row>
    <row r="18207" spans="1:8" ht="15" x14ac:dyDescent="0.2">
      <c r="A18207" s="734">
        <v>45303</v>
      </c>
      <c r="B18207" s="63" t="s">
        <v>103</v>
      </c>
      <c r="C18207" s="63" t="s">
        <v>103</v>
      </c>
      <c r="D18207" s="183" t="s">
        <v>12181</v>
      </c>
      <c r="E18207" s="126">
        <v>4000</v>
      </c>
      <c r="F18207" s="126"/>
      <c r="G18207" s="126">
        <f t="shared" ref="G18207:G18218" si="298">F18207-E18207</f>
        <v>-4000</v>
      </c>
      <c r="H18207" s="705" t="s">
        <v>12047</v>
      </c>
    </row>
    <row r="18208" spans="1:8" ht="15" x14ac:dyDescent="0.2">
      <c r="A18208" s="734">
        <v>45303</v>
      </c>
      <c r="B18208" s="63" t="s">
        <v>11897</v>
      </c>
      <c r="C18208" s="63" t="s">
        <v>286</v>
      </c>
      <c r="D18208" s="183" t="s">
        <v>8663</v>
      </c>
      <c r="E18208" s="126">
        <v>2000</v>
      </c>
      <c r="F18208" s="126"/>
      <c r="G18208" s="126">
        <f t="shared" si="298"/>
        <v>-2000</v>
      </c>
      <c r="H18208" s="705" t="s">
        <v>12047</v>
      </c>
    </row>
    <row r="18209" spans="1:8" ht="15" x14ac:dyDescent="0.2">
      <c r="A18209" s="734">
        <v>45303</v>
      </c>
      <c r="B18209" s="63" t="s">
        <v>11635</v>
      </c>
      <c r="C18209" s="63" t="s">
        <v>2190</v>
      </c>
      <c r="D18209" s="183" t="s">
        <v>370</v>
      </c>
      <c r="E18209" s="126">
        <v>850</v>
      </c>
      <c r="F18209" s="126"/>
      <c r="G18209" s="126">
        <f t="shared" si="298"/>
        <v>-850</v>
      </c>
      <c r="H18209" s="705" t="s">
        <v>12047</v>
      </c>
    </row>
    <row r="18210" spans="1:8" ht="15" x14ac:dyDescent="0.2">
      <c r="A18210" s="734">
        <v>45303</v>
      </c>
      <c r="B18210" s="63" t="s">
        <v>11897</v>
      </c>
      <c r="C18210" s="63" t="s">
        <v>5741</v>
      </c>
      <c r="D18210" s="183" t="s">
        <v>12182</v>
      </c>
      <c r="E18210" s="126">
        <v>5550</v>
      </c>
      <c r="F18210" s="126"/>
      <c r="G18210" s="126">
        <f t="shared" si="298"/>
        <v>-5550</v>
      </c>
      <c r="H18210" s="705" t="s">
        <v>12047</v>
      </c>
    </row>
    <row r="18211" spans="1:8" ht="15" x14ac:dyDescent="0.2">
      <c r="A18211" s="734">
        <v>45304</v>
      </c>
      <c r="B18211" s="63" t="s">
        <v>11728</v>
      </c>
      <c r="C18211" s="63" t="s">
        <v>5741</v>
      </c>
      <c r="D18211" s="183" t="s">
        <v>12182</v>
      </c>
      <c r="E18211" s="126">
        <v>3500</v>
      </c>
      <c r="F18211" s="126"/>
      <c r="G18211" s="126">
        <f t="shared" si="298"/>
        <v>-3500</v>
      </c>
      <c r="H18211" s="705" t="s">
        <v>12047</v>
      </c>
    </row>
    <row r="18212" spans="1:8" ht="15" x14ac:dyDescent="0.2">
      <c r="A18212" s="734">
        <v>45304</v>
      </c>
      <c r="B18212" s="63" t="s">
        <v>11897</v>
      </c>
      <c r="C18212" s="63" t="s">
        <v>10993</v>
      </c>
      <c r="D18212" s="183" t="s">
        <v>12183</v>
      </c>
      <c r="E18212" s="126">
        <v>85000</v>
      </c>
      <c r="F18212" s="126"/>
      <c r="G18212" s="126">
        <f t="shared" si="298"/>
        <v>-85000</v>
      </c>
      <c r="H18212" s="705" t="s">
        <v>12047</v>
      </c>
    </row>
    <row r="18213" spans="1:8" ht="24" x14ac:dyDescent="0.2">
      <c r="A18213" s="734">
        <v>45306</v>
      </c>
      <c r="B18213" s="63" t="s">
        <v>11897</v>
      </c>
      <c r="C18213" s="63" t="s">
        <v>2104</v>
      </c>
      <c r="D18213" s="183" t="s">
        <v>12180</v>
      </c>
      <c r="E18213" s="126">
        <v>108000</v>
      </c>
      <c r="F18213" s="126"/>
      <c r="G18213" s="126">
        <f t="shared" si="298"/>
        <v>-108000</v>
      </c>
      <c r="H18213" s="705" t="s">
        <v>12047</v>
      </c>
    </row>
    <row r="18214" spans="1:8" ht="15" x14ac:dyDescent="0.2">
      <c r="A18214" s="734">
        <v>45306</v>
      </c>
      <c r="B18214" s="63" t="s">
        <v>11897</v>
      </c>
      <c r="C18214" s="63" t="s">
        <v>4725</v>
      </c>
      <c r="D18214" s="183" t="s">
        <v>12184</v>
      </c>
      <c r="E18214" s="126">
        <v>550000</v>
      </c>
      <c r="F18214" s="126"/>
      <c r="G18214" s="126">
        <f t="shared" si="298"/>
        <v>-550000</v>
      </c>
      <c r="H18214" s="705" t="s">
        <v>12047</v>
      </c>
    </row>
    <row r="18215" spans="1:8" ht="15" x14ac:dyDescent="0.2">
      <c r="A18215" s="734">
        <v>45306</v>
      </c>
      <c r="B18215" s="63" t="s">
        <v>11635</v>
      </c>
      <c r="C18215" s="566" t="s">
        <v>6624</v>
      </c>
      <c r="D18215" s="875" t="s">
        <v>12185</v>
      </c>
      <c r="E18215" s="567">
        <v>42000</v>
      </c>
      <c r="F18215" s="126"/>
      <c r="G18215" s="126">
        <f t="shared" si="298"/>
        <v>-42000</v>
      </c>
      <c r="H18215" s="705" t="s">
        <v>12047</v>
      </c>
    </row>
    <row r="18216" spans="1:8" ht="15" x14ac:dyDescent="0.2">
      <c r="A18216" s="734">
        <v>45306</v>
      </c>
      <c r="B18216" s="63" t="s">
        <v>10908</v>
      </c>
      <c r="C18216" s="566" t="s">
        <v>6624</v>
      </c>
      <c r="D18216" s="875" t="s">
        <v>12185</v>
      </c>
      <c r="E18216" s="567">
        <v>30000</v>
      </c>
      <c r="F18216" s="126"/>
      <c r="G18216" s="126">
        <f t="shared" si="298"/>
        <v>-30000</v>
      </c>
      <c r="H18216" s="705" t="s">
        <v>12047</v>
      </c>
    </row>
    <row r="18217" spans="1:8" ht="15" x14ac:dyDescent="0.2">
      <c r="A18217" s="734">
        <v>45306</v>
      </c>
      <c r="B18217" s="63" t="s">
        <v>11446</v>
      </c>
      <c r="C18217" s="63" t="s">
        <v>11884</v>
      </c>
      <c r="D18217" s="183" t="s">
        <v>12186</v>
      </c>
      <c r="E18217" s="126">
        <v>19000</v>
      </c>
      <c r="F18217" s="126"/>
      <c r="G18217" s="126">
        <f t="shared" si="298"/>
        <v>-19000</v>
      </c>
      <c r="H18217" s="705" t="s">
        <v>12047</v>
      </c>
    </row>
    <row r="18218" spans="1:8" ht="24" x14ac:dyDescent="0.2">
      <c r="A18218" s="734">
        <v>45306</v>
      </c>
      <c r="B18218" s="63" t="s">
        <v>11897</v>
      </c>
      <c r="C18218" s="63" t="s">
        <v>12187</v>
      </c>
      <c r="D18218" s="183" t="s">
        <v>12206</v>
      </c>
      <c r="E18218" s="126">
        <v>240000</v>
      </c>
      <c r="F18218" s="126"/>
      <c r="G18218" s="126">
        <f t="shared" si="298"/>
        <v>-240000</v>
      </c>
      <c r="H18218" s="705" t="s">
        <v>12047</v>
      </c>
    </row>
    <row r="18219" spans="1:8" ht="15" x14ac:dyDescent="0.2">
      <c r="A18219" s="734">
        <v>45306</v>
      </c>
      <c r="B18219" s="63" t="s">
        <v>11897</v>
      </c>
      <c r="C18219" s="63" t="s">
        <v>10993</v>
      </c>
      <c r="D18219" s="183" t="s">
        <v>12189</v>
      </c>
      <c r="E18219" s="126">
        <v>4100</v>
      </c>
      <c r="F18219" s="126"/>
      <c r="G18219" s="126">
        <f t="shared" ref="G18219:G18252" si="299">F18219-E18219</f>
        <v>-4100</v>
      </c>
      <c r="H18219" s="705" t="s">
        <v>12047</v>
      </c>
    </row>
    <row r="18220" spans="1:8" ht="15" x14ac:dyDescent="0.2">
      <c r="A18220" s="734">
        <v>45306</v>
      </c>
      <c r="B18220" s="63" t="s">
        <v>11897</v>
      </c>
      <c r="C18220" s="63" t="s">
        <v>286</v>
      </c>
      <c r="D18220" s="183" t="s">
        <v>8663</v>
      </c>
      <c r="E18220" s="126">
        <v>1000</v>
      </c>
      <c r="F18220" s="126"/>
      <c r="G18220" s="126">
        <f t="shared" si="299"/>
        <v>-1000</v>
      </c>
      <c r="H18220" s="705" t="s">
        <v>12047</v>
      </c>
    </row>
    <row r="18221" spans="1:8" ht="15" x14ac:dyDescent="0.2">
      <c r="A18221" s="734">
        <v>45306</v>
      </c>
      <c r="B18221" s="63" t="s">
        <v>11897</v>
      </c>
      <c r="C18221" s="63" t="s">
        <v>10993</v>
      </c>
      <c r="D18221" s="183" t="s">
        <v>12190</v>
      </c>
      <c r="E18221" s="126">
        <v>5900</v>
      </c>
      <c r="F18221" s="126"/>
      <c r="G18221" s="126">
        <f t="shared" si="299"/>
        <v>-5900</v>
      </c>
      <c r="H18221" s="705" t="s">
        <v>12047</v>
      </c>
    </row>
    <row r="18222" spans="1:8" ht="15" x14ac:dyDescent="0.2">
      <c r="A18222" s="734">
        <v>45306</v>
      </c>
      <c r="B18222" s="63" t="s">
        <v>11897</v>
      </c>
      <c r="C18222" s="63" t="s">
        <v>5741</v>
      </c>
      <c r="D18222" s="183" t="s">
        <v>12182</v>
      </c>
      <c r="E18222" s="126">
        <v>2000</v>
      </c>
      <c r="F18222" s="126"/>
      <c r="G18222" s="126">
        <f t="shared" si="299"/>
        <v>-2000</v>
      </c>
      <c r="H18222" s="705" t="s">
        <v>12047</v>
      </c>
    </row>
    <row r="18223" spans="1:8" ht="15" x14ac:dyDescent="0.2">
      <c r="A18223" s="734">
        <v>45306</v>
      </c>
      <c r="B18223" s="63" t="s">
        <v>11897</v>
      </c>
      <c r="C18223" s="63" t="s">
        <v>5387</v>
      </c>
      <c r="D18223" s="183" t="s">
        <v>12191</v>
      </c>
      <c r="E18223" s="126">
        <v>1000</v>
      </c>
      <c r="F18223" s="126"/>
      <c r="G18223" s="126">
        <f t="shared" si="299"/>
        <v>-1000</v>
      </c>
      <c r="H18223" s="705" t="s">
        <v>12047</v>
      </c>
    </row>
    <row r="18224" spans="1:8" ht="15" x14ac:dyDescent="0.2">
      <c r="A18224" s="734">
        <v>45306</v>
      </c>
      <c r="B18224" s="63" t="s">
        <v>103</v>
      </c>
      <c r="C18224" s="63" t="s">
        <v>103</v>
      </c>
      <c r="D18224" s="183" t="s">
        <v>8513</v>
      </c>
      <c r="E18224" s="126">
        <v>2000</v>
      </c>
      <c r="F18224" s="126"/>
      <c r="G18224" s="126">
        <f t="shared" si="299"/>
        <v>-2000</v>
      </c>
      <c r="H18224" s="705" t="s">
        <v>12047</v>
      </c>
    </row>
    <row r="18225" spans="1:8" ht="15" x14ac:dyDescent="0.2">
      <c r="A18225" s="734">
        <v>45306</v>
      </c>
      <c r="B18225" s="63" t="s">
        <v>10908</v>
      </c>
      <c r="C18225" s="63" t="s">
        <v>5741</v>
      </c>
      <c r="D18225" s="183" t="s">
        <v>370</v>
      </c>
      <c r="E18225" s="126">
        <v>3000</v>
      </c>
      <c r="F18225" s="126"/>
      <c r="G18225" s="126">
        <f t="shared" si="299"/>
        <v>-3000</v>
      </c>
      <c r="H18225" s="705" t="s">
        <v>12047</v>
      </c>
    </row>
    <row r="18226" spans="1:8" ht="15" x14ac:dyDescent="0.2">
      <c r="A18226" s="734">
        <v>45306</v>
      </c>
      <c r="B18226" s="63" t="s">
        <v>10908</v>
      </c>
      <c r="C18226" s="63" t="s">
        <v>5741</v>
      </c>
      <c r="D18226" s="183" t="s">
        <v>12192</v>
      </c>
      <c r="E18226" s="126">
        <v>5100</v>
      </c>
      <c r="F18226" s="126"/>
      <c r="G18226" s="126">
        <f t="shared" si="299"/>
        <v>-5100</v>
      </c>
      <c r="H18226" s="705" t="s">
        <v>12047</v>
      </c>
    </row>
    <row r="18227" spans="1:8" ht="15" x14ac:dyDescent="0.2">
      <c r="A18227" s="734">
        <v>45307</v>
      </c>
      <c r="B18227" s="63" t="s">
        <v>11897</v>
      </c>
      <c r="C18227" s="63" t="s">
        <v>10993</v>
      </c>
      <c r="D18227" s="183" t="s">
        <v>12193</v>
      </c>
      <c r="E18227" s="126">
        <v>8500</v>
      </c>
      <c r="F18227" s="126"/>
      <c r="G18227" s="126">
        <f t="shared" si="299"/>
        <v>-8500</v>
      </c>
      <c r="H18227" s="705" t="s">
        <v>12047</v>
      </c>
    </row>
    <row r="18228" spans="1:8" ht="15" x14ac:dyDescent="0.2">
      <c r="A18228" s="734">
        <v>45307</v>
      </c>
      <c r="B18228" s="63" t="s">
        <v>11897</v>
      </c>
      <c r="C18228" s="63" t="s">
        <v>5741</v>
      </c>
      <c r="D18228" s="183" t="s">
        <v>12182</v>
      </c>
      <c r="E18228" s="126">
        <v>2500</v>
      </c>
      <c r="F18228" s="126"/>
      <c r="G18228" s="126">
        <f t="shared" si="299"/>
        <v>-2500</v>
      </c>
      <c r="H18228" s="705" t="s">
        <v>12047</v>
      </c>
    </row>
    <row r="18229" spans="1:8" ht="15" x14ac:dyDescent="0.2">
      <c r="A18229" s="734">
        <v>45307</v>
      </c>
      <c r="B18229" s="63" t="s">
        <v>10908</v>
      </c>
      <c r="C18229" s="63" t="s">
        <v>10993</v>
      </c>
      <c r="D18229" s="183" t="s">
        <v>12194</v>
      </c>
      <c r="E18229" s="126">
        <v>1900</v>
      </c>
      <c r="F18229" s="126"/>
      <c r="G18229" s="126">
        <f t="shared" si="299"/>
        <v>-1900</v>
      </c>
      <c r="H18229" s="705" t="s">
        <v>12047</v>
      </c>
    </row>
    <row r="18230" spans="1:8" ht="15" x14ac:dyDescent="0.2">
      <c r="A18230" s="734">
        <v>45307</v>
      </c>
      <c r="B18230" s="63" t="s">
        <v>25</v>
      </c>
      <c r="C18230" s="63" t="s">
        <v>392</v>
      </c>
      <c r="D18230" s="183" t="s">
        <v>12195</v>
      </c>
      <c r="E18230" s="126">
        <v>900</v>
      </c>
      <c r="F18230" s="126"/>
      <c r="G18230" s="126">
        <f t="shared" si="299"/>
        <v>-900</v>
      </c>
      <c r="H18230" s="705" t="s">
        <v>12047</v>
      </c>
    </row>
    <row r="18231" spans="1:8" ht="15" x14ac:dyDescent="0.2">
      <c r="A18231" s="734">
        <v>45307</v>
      </c>
      <c r="B18231" s="63" t="s">
        <v>11897</v>
      </c>
      <c r="C18231" s="63" t="s">
        <v>8372</v>
      </c>
      <c r="D18231" s="183" t="s">
        <v>600</v>
      </c>
      <c r="E18231" s="126">
        <v>3940</v>
      </c>
      <c r="F18231" s="126"/>
      <c r="G18231" s="126">
        <f t="shared" si="299"/>
        <v>-3940</v>
      </c>
      <c r="H18231" s="705" t="s">
        <v>12047</v>
      </c>
    </row>
    <row r="18232" spans="1:8" ht="15" x14ac:dyDescent="0.2">
      <c r="A18232" s="734">
        <v>45307</v>
      </c>
      <c r="B18232" s="63" t="s">
        <v>11897</v>
      </c>
      <c r="C18232" s="63" t="s">
        <v>5741</v>
      </c>
      <c r="D18232" s="183" t="s">
        <v>12196</v>
      </c>
      <c r="E18232" s="126">
        <v>1500</v>
      </c>
      <c r="F18232" s="126"/>
      <c r="G18232" s="126">
        <f t="shared" si="299"/>
        <v>-1500</v>
      </c>
      <c r="H18232" s="705" t="s">
        <v>12047</v>
      </c>
    </row>
    <row r="18233" spans="1:8" ht="15" x14ac:dyDescent="0.2">
      <c r="A18233" s="734">
        <v>45308</v>
      </c>
      <c r="B18233" s="63" t="s">
        <v>103</v>
      </c>
      <c r="C18233" s="63" t="s">
        <v>103</v>
      </c>
      <c r="D18233" s="183" t="s">
        <v>8513</v>
      </c>
      <c r="E18233" s="126">
        <v>4000</v>
      </c>
      <c r="F18233" s="126"/>
      <c r="G18233" s="126">
        <f t="shared" si="299"/>
        <v>-4000</v>
      </c>
      <c r="H18233" s="705" t="s">
        <v>12047</v>
      </c>
    </row>
    <row r="18234" spans="1:8" ht="15" x14ac:dyDescent="0.2">
      <c r="A18234" s="734">
        <v>45308</v>
      </c>
      <c r="B18234" s="63" t="s">
        <v>10908</v>
      </c>
      <c r="C18234" s="63" t="s">
        <v>10993</v>
      </c>
      <c r="D18234" s="183" t="s">
        <v>12341</v>
      </c>
      <c r="E18234" s="126">
        <v>20300</v>
      </c>
      <c r="F18234" s="126"/>
      <c r="G18234" s="126">
        <f t="shared" ref="G18234" si="300">F18234-E18234</f>
        <v>-20300</v>
      </c>
      <c r="H18234" s="705" t="s">
        <v>12047</v>
      </c>
    </row>
    <row r="18235" spans="1:8" ht="15" x14ac:dyDescent="0.2">
      <c r="A18235" s="734">
        <v>45309</v>
      </c>
      <c r="B18235" s="63" t="s">
        <v>11635</v>
      </c>
      <c r="C18235" s="63" t="s">
        <v>11418</v>
      </c>
      <c r="D18235" s="183" t="s">
        <v>12197</v>
      </c>
      <c r="E18235" s="126">
        <v>4500</v>
      </c>
      <c r="F18235" s="126"/>
      <c r="G18235" s="126">
        <f t="shared" si="299"/>
        <v>-4500</v>
      </c>
      <c r="H18235" s="705" t="s">
        <v>12047</v>
      </c>
    </row>
    <row r="18236" spans="1:8" ht="15" x14ac:dyDescent="0.2">
      <c r="A18236" s="734">
        <v>45309</v>
      </c>
      <c r="B18236" s="63" t="s">
        <v>11271</v>
      </c>
      <c r="C18236" s="63" t="s">
        <v>10993</v>
      </c>
      <c r="D18236" s="183" t="s">
        <v>12198</v>
      </c>
      <c r="E18236" s="126">
        <v>1000</v>
      </c>
      <c r="F18236" s="126"/>
      <c r="G18236" s="126">
        <f t="shared" si="299"/>
        <v>-1000</v>
      </c>
      <c r="H18236" s="705" t="s">
        <v>12047</v>
      </c>
    </row>
    <row r="18237" spans="1:8" ht="15" x14ac:dyDescent="0.2">
      <c r="A18237" s="734">
        <v>45309</v>
      </c>
      <c r="B18237" s="63" t="s">
        <v>11728</v>
      </c>
      <c r="C18237" s="63" t="s">
        <v>392</v>
      </c>
      <c r="D18237" s="183" t="s">
        <v>12199</v>
      </c>
      <c r="E18237" s="126">
        <v>2500</v>
      </c>
      <c r="F18237" s="126"/>
      <c r="G18237" s="126">
        <f t="shared" si="299"/>
        <v>-2500</v>
      </c>
      <c r="H18237" s="705" t="s">
        <v>12047</v>
      </c>
    </row>
    <row r="18238" spans="1:8" ht="15" x14ac:dyDescent="0.2">
      <c r="A18238" s="734">
        <v>45309</v>
      </c>
      <c r="B18238" s="63" t="s">
        <v>10908</v>
      </c>
      <c r="C18238" s="63" t="s">
        <v>5741</v>
      </c>
      <c r="D18238" s="183" t="s">
        <v>370</v>
      </c>
      <c r="E18238" s="126">
        <v>2000</v>
      </c>
      <c r="F18238" s="126"/>
      <c r="G18238" s="126">
        <f t="shared" si="299"/>
        <v>-2000</v>
      </c>
      <c r="H18238" s="705" t="s">
        <v>12047</v>
      </c>
    </row>
    <row r="18239" spans="1:8" ht="15" x14ac:dyDescent="0.2">
      <c r="A18239" s="734">
        <v>45309</v>
      </c>
      <c r="B18239" s="63" t="s">
        <v>11897</v>
      </c>
      <c r="C18239" s="63" t="s">
        <v>5741</v>
      </c>
      <c r="D18239" s="183" t="s">
        <v>370</v>
      </c>
      <c r="E18239" s="126">
        <v>1000</v>
      </c>
      <c r="F18239" s="126"/>
      <c r="G18239" s="126">
        <f t="shared" si="299"/>
        <v>-1000</v>
      </c>
      <c r="H18239" s="705" t="s">
        <v>12047</v>
      </c>
    </row>
    <row r="18240" spans="1:8" ht="15" x14ac:dyDescent="0.2">
      <c r="A18240" s="733">
        <v>45308</v>
      </c>
      <c r="B18240" s="174" t="s">
        <v>10908</v>
      </c>
      <c r="C18240" s="174" t="s">
        <v>11288</v>
      </c>
      <c r="D18240" s="228" t="s">
        <v>12200</v>
      </c>
      <c r="E18240" s="236">
        <v>100000</v>
      </c>
      <c r="F18240" s="236"/>
      <c r="G18240" s="236">
        <f t="shared" si="299"/>
        <v>-100000</v>
      </c>
      <c r="H18240" s="709" t="s">
        <v>12047</v>
      </c>
    </row>
    <row r="18241" spans="1:8" ht="15" x14ac:dyDescent="0.2">
      <c r="A18241" s="734">
        <v>45308</v>
      </c>
      <c r="B18241" s="63" t="s">
        <v>11728</v>
      </c>
      <c r="C18241" s="63" t="s">
        <v>12128</v>
      </c>
      <c r="D18241" s="183" t="s">
        <v>12036</v>
      </c>
      <c r="E18241" s="126">
        <v>520000</v>
      </c>
      <c r="F18241" s="126"/>
      <c r="G18241" s="126">
        <f t="shared" si="299"/>
        <v>-520000</v>
      </c>
      <c r="H18241" s="705" t="s">
        <v>12047</v>
      </c>
    </row>
    <row r="18242" spans="1:8" ht="15" x14ac:dyDescent="0.2">
      <c r="A18242" s="734">
        <v>45308</v>
      </c>
      <c r="B18242" s="63" t="s">
        <v>11897</v>
      </c>
      <c r="C18242" s="63" t="s">
        <v>12201</v>
      </c>
      <c r="D18242" s="183" t="s">
        <v>12202</v>
      </c>
      <c r="E18242" s="126">
        <v>700000</v>
      </c>
      <c r="F18242" s="126"/>
      <c r="G18242" s="126">
        <f t="shared" si="299"/>
        <v>-700000</v>
      </c>
      <c r="H18242" s="705" t="s">
        <v>12047</v>
      </c>
    </row>
    <row r="18243" spans="1:8" ht="15" x14ac:dyDescent="0.2">
      <c r="A18243" s="734">
        <v>45308</v>
      </c>
      <c r="B18243" s="63" t="s">
        <v>10908</v>
      </c>
      <c r="C18243" s="63" t="s">
        <v>11288</v>
      </c>
      <c r="D18243" s="183" t="s">
        <v>10721</v>
      </c>
      <c r="E18243" s="126">
        <v>25000</v>
      </c>
      <c r="F18243" s="126"/>
      <c r="G18243" s="126">
        <f t="shared" si="299"/>
        <v>-25000</v>
      </c>
      <c r="H18243" s="705" t="s">
        <v>12047</v>
      </c>
    </row>
    <row r="18244" spans="1:8" ht="15" x14ac:dyDescent="0.2">
      <c r="A18244" s="734">
        <v>45308</v>
      </c>
      <c r="B18244" s="63" t="s">
        <v>11089</v>
      </c>
      <c r="C18244" s="63" t="s">
        <v>6784</v>
      </c>
      <c r="D18244" s="183" t="s">
        <v>12203</v>
      </c>
      <c r="E18244" s="126">
        <v>300000</v>
      </c>
      <c r="F18244" s="126"/>
      <c r="G18244" s="126">
        <f t="shared" si="299"/>
        <v>-300000</v>
      </c>
      <c r="H18244" s="705" t="s">
        <v>12047</v>
      </c>
    </row>
    <row r="18245" spans="1:8" ht="15" x14ac:dyDescent="0.2">
      <c r="A18245" s="734">
        <v>45308</v>
      </c>
      <c r="B18245" s="63" t="s">
        <v>11446</v>
      </c>
      <c r="C18245" s="63" t="s">
        <v>11386</v>
      </c>
      <c r="D18245" s="183" t="s">
        <v>12222</v>
      </c>
      <c r="E18245" s="126">
        <v>75000</v>
      </c>
      <c r="F18245" s="126"/>
      <c r="G18245" s="126">
        <f t="shared" si="299"/>
        <v>-75000</v>
      </c>
      <c r="H18245" s="705" t="s">
        <v>12047</v>
      </c>
    </row>
    <row r="18246" spans="1:8" ht="15" x14ac:dyDescent="0.2">
      <c r="A18246" s="734">
        <v>45310</v>
      </c>
      <c r="B18246" s="63" t="s">
        <v>12082</v>
      </c>
      <c r="C18246" s="63" t="s">
        <v>267</v>
      </c>
      <c r="D18246" s="183" t="s">
        <v>12204</v>
      </c>
      <c r="E18246" s="126">
        <v>20000</v>
      </c>
      <c r="F18246" s="126"/>
      <c r="G18246" s="126">
        <f t="shared" si="299"/>
        <v>-20000</v>
      </c>
      <c r="H18246" s="705" t="s">
        <v>12047</v>
      </c>
    </row>
    <row r="18247" spans="1:8" ht="18.75" customHeight="1" x14ac:dyDescent="0.2">
      <c r="A18247" s="734">
        <v>45310</v>
      </c>
      <c r="B18247" s="63" t="s">
        <v>10908</v>
      </c>
      <c r="C18247" s="670" t="s">
        <v>11772</v>
      </c>
      <c r="D18247" s="907" t="s">
        <v>12205</v>
      </c>
      <c r="E18247" s="672">
        <f>160000+50000</f>
        <v>210000</v>
      </c>
      <c r="F18247" s="126"/>
      <c r="G18247" s="126">
        <f t="shared" si="299"/>
        <v>-210000</v>
      </c>
      <c r="H18247" s="705" t="s">
        <v>12047</v>
      </c>
    </row>
    <row r="18248" spans="1:8" ht="18.75" customHeight="1" x14ac:dyDescent="0.2">
      <c r="A18248" s="734">
        <v>45310</v>
      </c>
      <c r="B18248" s="63" t="s">
        <v>11026</v>
      </c>
      <c r="C18248" s="670" t="s">
        <v>11772</v>
      </c>
      <c r="D18248" s="907" t="s">
        <v>12205</v>
      </c>
      <c r="E18248" s="672">
        <v>160000</v>
      </c>
      <c r="F18248" s="126"/>
      <c r="G18248" s="126">
        <f t="shared" si="299"/>
        <v>-160000</v>
      </c>
      <c r="H18248" s="705" t="s">
        <v>12047</v>
      </c>
    </row>
    <row r="18249" spans="1:8" ht="18.75" customHeight="1" x14ac:dyDescent="0.2">
      <c r="A18249" s="734">
        <v>45310</v>
      </c>
      <c r="B18249" s="63" t="s">
        <v>11897</v>
      </c>
      <c r="C18249" s="670" t="s">
        <v>11772</v>
      </c>
      <c r="D18249" s="907" t="s">
        <v>12205</v>
      </c>
      <c r="E18249" s="672">
        <v>180000</v>
      </c>
      <c r="F18249" s="126"/>
      <c r="G18249" s="126">
        <f t="shared" si="299"/>
        <v>-180000</v>
      </c>
      <c r="H18249" s="705" t="s">
        <v>12047</v>
      </c>
    </row>
    <row r="18250" spans="1:8" ht="18.75" customHeight="1" x14ac:dyDescent="0.2">
      <c r="A18250" s="734">
        <v>45310</v>
      </c>
      <c r="B18250" s="63" t="s">
        <v>25</v>
      </c>
      <c r="C18250" s="63" t="s">
        <v>7595</v>
      </c>
      <c r="D18250" s="183" t="s">
        <v>12221</v>
      </c>
      <c r="E18250" s="126">
        <v>80000</v>
      </c>
      <c r="F18250" s="126"/>
      <c r="G18250" s="126">
        <f t="shared" si="299"/>
        <v>-80000</v>
      </c>
      <c r="H18250" s="705" t="s">
        <v>12047</v>
      </c>
    </row>
    <row r="18251" spans="1:8" ht="18.75" customHeight="1" x14ac:dyDescent="0.2">
      <c r="A18251" s="734">
        <v>45310</v>
      </c>
      <c r="B18251" s="63" t="s">
        <v>6505</v>
      </c>
      <c r="C18251" s="63" t="s">
        <v>4334</v>
      </c>
      <c r="D18251" s="183" t="s">
        <v>12223</v>
      </c>
      <c r="E18251" s="126">
        <v>150000</v>
      </c>
      <c r="F18251" s="126"/>
      <c r="G18251" s="126">
        <f t="shared" si="299"/>
        <v>-150000</v>
      </c>
      <c r="H18251" s="705" t="s">
        <v>12047</v>
      </c>
    </row>
    <row r="18252" spans="1:8" ht="18.75" customHeight="1" x14ac:dyDescent="0.2">
      <c r="A18252" s="734">
        <v>45310</v>
      </c>
      <c r="B18252" s="63" t="s">
        <v>8559</v>
      </c>
      <c r="C18252" s="63" t="s">
        <v>11612</v>
      </c>
      <c r="D18252" s="183" t="s">
        <v>12224</v>
      </c>
      <c r="E18252" s="126">
        <v>24000</v>
      </c>
      <c r="F18252" s="126"/>
      <c r="G18252" s="126">
        <f t="shared" si="299"/>
        <v>-24000</v>
      </c>
      <c r="H18252" s="705" t="s">
        <v>12047</v>
      </c>
    </row>
    <row r="18253" spans="1:8" ht="18.75" customHeight="1" x14ac:dyDescent="0.2">
      <c r="A18253" s="734">
        <v>45310</v>
      </c>
      <c r="B18253" s="63" t="s">
        <v>11728</v>
      </c>
      <c r="C18253" s="63" t="s">
        <v>12104</v>
      </c>
      <c r="D18253" s="183" t="s">
        <v>11778</v>
      </c>
      <c r="E18253" s="126">
        <v>250000</v>
      </c>
      <c r="F18253" s="126"/>
      <c r="G18253" s="126">
        <f>F18253-E18253</f>
        <v>-250000</v>
      </c>
      <c r="H18253" s="705" t="s">
        <v>12047</v>
      </c>
    </row>
    <row r="18254" spans="1:8" ht="18.75" customHeight="1" x14ac:dyDescent="0.2">
      <c r="A18254" s="734">
        <v>45311</v>
      </c>
      <c r="B18254" s="63" t="s">
        <v>9986</v>
      </c>
      <c r="C18254" s="63" t="s">
        <v>6476</v>
      </c>
      <c r="D18254" s="183" t="s">
        <v>12224</v>
      </c>
      <c r="E18254" s="126">
        <v>100000</v>
      </c>
      <c r="F18254" s="126"/>
      <c r="G18254" s="126">
        <f>F18254-E18254</f>
        <v>-100000</v>
      </c>
      <c r="H18254" s="705" t="s">
        <v>12047</v>
      </c>
    </row>
    <row r="18255" spans="1:8" ht="18.75" customHeight="1" x14ac:dyDescent="0.2">
      <c r="A18255" s="734">
        <v>45310</v>
      </c>
      <c r="B18255" s="63" t="s">
        <v>103</v>
      </c>
      <c r="C18255" s="63" t="s">
        <v>103</v>
      </c>
      <c r="D18255" s="183" t="s">
        <v>8513</v>
      </c>
      <c r="E18255" s="126">
        <v>4000</v>
      </c>
      <c r="F18255" s="126"/>
      <c r="G18255" s="126">
        <f t="shared" ref="G18255:G18258" si="301">F18255-E18255</f>
        <v>-4000</v>
      </c>
      <c r="H18255" s="705" t="s">
        <v>12047</v>
      </c>
    </row>
    <row r="18256" spans="1:8" ht="18.75" customHeight="1" x14ac:dyDescent="0.2">
      <c r="A18256" s="734">
        <v>45311</v>
      </c>
      <c r="B18256" s="63" t="s">
        <v>11089</v>
      </c>
      <c r="C18256" s="63" t="s">
        <v>2796</v>
      </c>
      <c r="D18256" s="183" t="s">
        <v>12225</v>
      </c>
      <c r="E18256" s="126">
        <v>1500</v>
      </c>
      <c r="F18256" s="126"/>
      <c r="G18256" s="126">
        <f t="shared" si="301"/>
        <v>-1500</v>
      </c>
      <c r="H18256" s="705" t="s">
        <v>12047</v>
      </c>
    </row>
    <row r="18257" spans="1:8" ht="18.75" customHeight="1" x14ac:dyDescent="0.2">
      <c r="A18257" s="734">
        <v>45311</v>
      </c>
      <c r="B18257" s="63" t="s">
        <v>10908</v>
      </c>
      <c r="C18257" s="63" t="s">
        <v>10993</v>
      </c>
      <c r="D18257" s="183" t="s">
        <v>12226</v>
      </c>
      <c r="E18257" s="126">
        <v>350</v>
      </c>
      <c r="F18257" s="126"/>
      <c r="G18257" s="126">
        <f t="shared" si="301"/>
        <v>-350</v>
      </c>
      <c r="H18257" s="705" t="s">
        <v>12047</v>
      </c>
    </row>
    <row r="18258" spans="1:8" ht="18.75" customHeight="1" x14ac:dyDescent="0.2">
      <c r="A18258" s="734">
        <v>45311</v>
      </c>
      <c r="B18258" s="63" t="s">
        <v>10908</v>
      </c>
      <c r="C18258" s="63" t="s">
        <v>286</v>
      </c>
      <c r="D18258" s="183" t="s">
        <v>6603</v>
      </c>
      <c r="E18258" s="126">
        <v>150</v>
      </c>
      <c r="F18258" s="126"/>
      <c r="G18258" s="126">
        <f t="shared" si="301"/>
        <v>-150</v>
      </c>
      <c r="H18258" s="705" t="s">
        <v>12047</v>
      </c>
    </row>
    <row r="18259" spans="1:8" ht="18.75" customHeight="1" x14ac:dyDescent="0.2">
      <c r="A18259" s="734">
        <v>45311</v>
      </c>
      <c r="B18259" s="63" t="s">
        <v>10908</v>
      </c>
      <c r="C18259" s="63" t="s">
        <v>10993</v>
      </c>
      <c r="D18259" s="183" t="s">
        <v>12227</v>
      </c>
      <c r="E18259" s="126">
        <v>20500</v>
      </c>
      <c r="F18259" s="126"/>
      <c r="G18259" s="126">
        <f t="shared" ref="G18259:G18262" si="302">F18259-E18259</f>
        <v>-20500</v>
      </c>
      <c r="H18259" s="705" t="s">
        <v>12047</v>
      </c>
    </row>
    <row r="18260" spans="1:8" ht="18.75" customHeight="1" x14ac:dyDescent="0.2">
      <c r="A18260" s="734">
        <v>45311</v>
      </c>
      <c r="B18260" s="63" t="s">
        <v>392</v>
      </c>
      <c r="C18260" s="63" t="s">
        <v>5410</v>
      </c>
      <c r="D18260" s="183" t="s">
        <v>12228</v>
      </c>
      <c r="E18260" s="126">
        <v>5000</v>
      </c>
      <c r="F18260" s="126"/>
      <c r="G18260" s="126">
        <f t="shared" si="302"/>
        <v>-5000</v>
      </c>
      <c r="H18260" s="705" t="s">
        <v>12047</v>
      </c>
    </row>
    <row r="18261" spans="1:8" ht="18.75" customHeight="1" x14ac:dyDescent="0.2">
      <c r="A18261" s="734">
        <v>45311</v>
      </c>
      <c r="B18261" s="63" t="s">
        <v>11897</v>
      </c>
      <c r="C18261" s="63" t="s">
        <v>5741</v>
      </c>
      <c r="D18261" s="183" t="s">
        <v>12229</v>
      </c>
      <c r="E18261" s="126">
        <v>3000</v>
      </c>
      <c r="F18261" s="126"/>
      <c r="G18261" s="126">
        <f t="shared" si="302"/>
        <v>-3000</v>
      </c>
      <c r="H18261" s="705" t="s">
        <v>12047</v>
      </c>
    </row>
    <row r="18262" spans="1:8" ht="18.75" customHeight="1" x14ac:dyDescent="0.2">
      <c r="A18262" s="734">
        <v>45311</v>
      </c>
      <c r="B18262" s="63" t="s">
        <v>8559</v>
      </c>
      <c r="C18262" s="63" t="s">
        <v>10993</v>
      </c>
      <c r="D18262" s="183" t="s">
        <v>12230</v>
      </c>
      <c r="E18262" s="126">
        <v>12080</v>
      </c>
      <c r="F18262" s="126"/>
      <c r="G18262" s="126">
        <f t="shared" si="302"/>
        <v>-12080</v>
      </c>
      <c r="H18262" s="705" t="s">
        <v>12047</v>
      </c>
    </row>
    <row r="18263" spans="1:8" ht="18.75" customHeight="1" x14ac:dyDescent="0.2">
      <c r="A18263" s="734">
        <v>45311</v>
      </c>
      <c r="B18263" s="63" t="s">
        <v>103</v>
      </c>
      <c r="C18263" s="63" t="s">
        <v>103</v>
      </c>
      <c r="D18263" s="183" t="s">
        <v>8513</v>
      </c>
      <c r="E18263" s="126">
        <v>1000</v>
      </c>
      <c r="F18263" s="126"/>
      <c r="G18263" s="126">
        <f t="shared" ref="G18263:G18269" si="303">F18263-E18263</f>
        <v>-1000</v>
      </c>
      <c r="H18263" s="705" t="s">
        <v>12047</v>
      </c>
    </row>
    <row r="18264" spans="1:8" ht="18.75" customHeight="1" x14ac:dyDescent="0.2">
      <c r="A18264" s="734">
        <v>45311</v>
      </c>
      <c r="B18264" s="63" t="s">
        <v>10908</v>
      </c>
      <c r="C18264" s="63" t="s">
        <v>392</v>
      </c>
      <c r="D18264" s="183" t="s">
        <v>12231</v>
      </c>
      <c r="E18264" s="126">
        <v>120</v>
      </c>
      <c r="F18264" s="126"/>
      <c r="G18264" s="126">
        <f t="shared" si="303"/>
        <v>-120</v>
      </c>
      <c r="H18264" s="705" t="s">
        <v>12047</v>
      </c>
    </row>
    <row r="18265" spans="1:8" ht="18.75" customHeight="1" x14ac:dyDescent="0.2">
      <c r="A18265" s="734">
        <v>45311</v>
      </c>
      <c r="B18265" s="63" t="s">
        <v>11738</v>
      </c>
      <c r="C18265" s="63" t="s">
        <v>10993</v>
      </c>
      <c r="D18265" s="183" t="s">
        <v>12232</v>
      </c>
      <c r="E18265" s="126">
        <v>16200</v>
      </c>
      <c r="F18265" s="126"/>
      <c r="G18265" s="126">
        <f t="shared" si="303"/>
        <v>-16200</v>
      </c>
      <c r="H18265" s="705" t="s">
        <v>12047</v>
      </c>
    </row>
    <row r="18266" spans="1:8" ht="18.75" customHeight="1" x14ac:dyDescent="0.2">
      <c r="A18266" s="734">
        <v>45311</v>
      </c>
      <c r="B18266" s="63" t="s">
        <v>11738</v>
      </c>
      <c r="C18266" s="63" t="s">
        <v>10993</v>
      </c>
      <c r="D18266" s="183" t="s">
        <v>6486</v>
      </c>
      <c r="E18266" s="126">
        <v>5050</v>
      </c>
      <c r="F18266" s="126"/>
      <c r="G18266" s="126">
        <f t="shared" si="303"/>
        <v>-5050</v>
      </c>
      <c r="H18266" s="705" t="s">
        <v>12047</v>
      </c>
    </row>
    <row r="18267" spans="1:8" ht="18.75" customHeight="1" x14ac:dyDescent="0.2">
      <c r="A18267" s="734">
        <v>45311</v>
      </c>
      <c r="B18267" s="63" t="s">
        <v>11089</v>
      </c>
      <c r="C18267" s="63" t="s">
        <v>10993</v>
      </c>
      <c r="D18267" s="183" t="s">
        <v>9917</v>
      </c>
      <c r="E18267" s="126">
        <v>4760</v>
      </c>
      <c r="F18267" s="126"/>
      <c r="G18267" s="126">
        <f t="shared" si="303"/>
        <v>-4760</v>
      </c>
      <c r="H18267" s="705" t="s">
        <v>12047</v>
      </c>
    </row>
    <row r="18268" spans="1:8" ht="18.75" customHeight="1" x14ac:dyDescent="0.2">
      <c r="A18268" s="734">
        <v>45311</v>
      </c>
      <c r="B18268" s="63" t="s">
        <v>11728</v>
      </c>
      <c r="C18268" s="63" t="s">
        <v>10993</v>
      </c>
      <c r="D18268" s="183" t="s">
        <v>12233</v>
      </c>
      <c r="E18268" s="126">
        <v>32000</v>
      </c>
      <c r="F18268" s="126"/>
      <c r="G18268" s="126">
        <f t="shared" si="303"/>
        <v>-32000</v>
      </c>
      <c r="H18268" s="705" t="s">
        <v>12047</v>
      </c>
    </row>
    <row r="18269" spans="1:8" ht="18.75" customHeight="1" x14ac:dyDescent="0.2">
      <c r="A18269" s="734">
        <v>45311</v>
      </c>
      <c r="B18269" s="63" t="s">
        <v>11897</v>
      </c>
      <c r="C18269" s="63" t="s">
        <v>10993</v>
      </c>
      <c r="D18269" s="183" t="s">
        <v>4309</v>
      </c>
      <c r="E18269" s="126">
        <v>9458</v>
      </c>
      <c r="F18269" s="126"/>
      <c r="G18269" s="126">
        <f t="shared" si="303"/>
        <v>-9458</v>
      </c>
      <c r="H18269" s="705" t="s">
        <v>12047</v>
      </c>
    </row>
    <row r="18270" spans="1:8" ht="18.75" customHeight="1" x14ac:dyDescent="0.2">
      <c r="A18270" s="734">
        <v>45313</v>
      </c>
      <c r="B18270" s="63" t="s">
        <v>103</v>
      </c>
      <c r="C18270" s="63" t="s">
        <v>103</v>
      </c>
      <c r="D18270" s="183" t="s">
        <v>3843</v>
      </c>
      <c r="E18270" s="126">
        <v>3000</v>
      </c>
      <c r="F18270" s="126"/>
      <c r="G18270" s="126">
        <f t="shared" ref="G18270" si="304">F18270-E18270</f>
        <v>-3000</v>
      </c>
      <c r="H18270" s="705" t="s">
        <v>12047</v>
      </c>
    </row>
    <row r="18271" spans="1:8" ht="18.75" customHeight="1" x14ac:dyDescent="0.2">
      <c r="A18271" s="734">
        <v>45313</v>
      </c>
      <c r="B18271" s="63" t="s">
        <v>11897</v>
      </c>
      <c r="C18271" s="63" t="s">
        <v>10993</v>
      </c>
      <c r="D18271" s="183" t="s">
        <v>11563</v>
      </c>
      <c r="E18271" s="126">
        <v>4550</v>
      </c>
      <c r="F18271" s="126"/>
      <c r="G18271" s="126">
        <f t="shared" ref="G18271:G18286" si="305">F18271-E18271</f>
        <v>-4550</v>
      </c>
      <c r="H18271" s="705" t="s">
        <v>12047</v>
      </c>
    </row>
    <row r="18272" spans="1:8" ht="18.75" customHeight="1" x14ac:dyDescent="0.2">
      <c r="A18272" s="734">
        <v>45313</v>
      </c>
      <c r="B18272" s="63" t="s">
        <v>11897</v>
      </c>
      <c r="C18272" s="63" t="s">
        <v>5741</v>
      </c>
      <c r="D18272" s="183" t="s">
        <v>10337</v>
      </c>
      <c r="E18272" s="126">
        <v>400</v>
      </c>
      <c r="F18272" s="126"/>
      <c r="G18272" s="126">
        <f t="shared" si="305"/>
        <v>-400</v>
      </c>
      <c r="H18272" s="705" t="s">
        <v>12047</v>
      </c>
    </row>
    <row r="18273" spans="1:8" ht="18.75" customHeight="1" x14ac:dyDescent="0.2">
      <c r="A18273" s="734">
        <v>45313</v>
      </c>
      <c r="B18273" s="63" t="s">
        <v>10908</v>
      </c>
      <c r="C18273" s="63" t="s">
        <v>5387</v>
      </c>
      <c r="D18273" s="183" t="s">
        <v>12288</v>
      </c>
      <c r="E18273" s="126">
        <v>400</v>
      </c>
      <c r="F18273" s="126"/>
      <c r="G18273" s="126">
        <f t="shared" si="305"/>
        <v>-400</v>
      </c>
      <c r="H18273" s="705" t="s">
        <v>12047</v>
      </c>
    </row>
    <row r="18274" spans="1:8" ht="18.75" customHeight="1" x14ac:dyDescent="0.2">
      <c r="A18274" s="734">
        <v>45313</v>
      </c>
      <c r="B18274" s="63" t="s">
        <v>11635</v>
      </c>
      <c r="C18274" s="63" t="s">
        <v>10993</v>
      </c>
      <c r="D18274" s="183" t="s">
        <v>12289</v>
      </c>
      <c r="E18274" s="126">
        <v>5000</v>
      </c>
      <c r="F18274" s="126"/>
      <c r="G18274" s="126">
        <f t="shared" si="305"/>
        <v>-5000</v>
      </c>
      <c r="H18274" s="705" t="s">
        <v>12047</v>
      </c>
    </row>
    <row r="18275" spans="1:8" ht="18.75" customHeight="1" x14ac:dyDescent="0.2">
      <c r="A18275" s="734">
        <v>45313</v>
      </c>
      <c r="B18275" s="63" t="s">
        <v>11897</v>
      </c>
      <c r="C18275" s="670" t="s">
        <v>10993</v>
      </c>
      <c r="D18275" s="907" t="s">
        <v>12290</v>
      </c>
      <c r="E18275" s="672">
        <v>84000</v>
      </c>
      <c r="F18275" s="126"/>
      <c r="G18275" s="126">
        <f t="shared" si="305"/>
        <v>-84000</v>
      </c>
      <c r="H18275" s="705" t="s">
        <v>12047</v>
      </c>
    </row>
    <row r="18276" spans="1:8" ht="18.75" customHeight="1" x14ac:dyDescent="0.2">
      <c r="A18276" s="734">
        <v>45313</v>
      </c>
      <c r="B18276" s="63" t="s">
        <v>10908</v>
      </c>
      <c r="C18276" s="670" t="s">
        <v>10993</v>
      </c>
      <c r="D18276" s="907" t="s">
        <v>12290</v>
      </c>
      <c r="E18276" s="672">
        <v>50000</v>
      </c>
      <c r="F18276" s="126"/>
      <c r="G18276" s="126">
        <f t="shared" si="305"/>
        <v>-50000</v>
      </c>
      <c r="H18276" s="705" t="s">
        <v>12047</v>
      </c>
    </row>
    <row r="18277" spans="1:8" ht="18.75" customHeight="1" x14ac:dyDescent="0.2">
      <c r="A18277" s="734">
        <v>45313</v>
      </c>
      <c r="B18277" s="63" t="s">
        <v>12207</v>
      </c>
      <c r="C18277" s="670" t="s">
        <v>10993</v>
      </c>
      <c r="D18277" s="907" t="s">
        <v>12290</v>
      </c>
      <c r="E18277" s="672">
        <v>27180</v>
      </c>
      <c r="F18277" s="126"/>
      <c r="G18277" s="126">
        <f t="shared" si="305"/>
        <v>-27180</v>
      </c>
      <c r="H18277" s="705" t="s">
        <v>12047</v>
      </c>
    </row>
    <row r="18278" spans="1:8" ht="18.75" customHeight="1" x14ac:dyDescent="0.2">
      <c r="A18278" s="734">
        <v>45313</v>
      </c>
      <c r="B18278" s="63" t="s">
        <v>10232</v>
      </c>
      <c r="C18278" s="670" t="s">
        <v>10993</v>
      </c>
      <c r="D18278" s="907" t="s">
        <v>12290</v>
      </c>
      <c r="E18278" s="672">
        <v>5600</v>
      </c>
      <c r="F18278" s="126"/>
      <c r="G18278" s="126">
        <f t="shared" si="305"/>
        <v>-5600</v>
      </c>
      <c r="H18278" s="705" t="s">
        <v>12047</v>
      </c>
    </row>
    <row r="18279" spans="1:8" ht="18.75" customHeight="1" x14ac:dyDescent="0.2">
      <c r="A18279" s="734">
        <v>45313</v>
      </c>
      <c r="B18279" s="63" t="s">
        <v>11635</v>
      </c>
      <c r="C18279" s="670" t="s">
        <v>10993</v>
      </c>
      <c r="D18279" s="907" t="s">
        <v>12290</v>
      </c>
      <c r="E18279" s="672">
        <v>11580</v>
      </c>
      <c r="F18279" s="126"/>
      <c r="G18279" s="126">
        <f t="shared" si="305"/>
        <v>-11580</v>
      </c>
      <c r="H18279" s="705" t="s">
        <v>12047</v>
      </c>
    </row>
    <row r="18280" spans="1:8" ht="18.75" customHeight="1" x14ac:dyDescent="0.2">
      <c r="A18280" s="734">
        <v>45313</v>
      </c>
      <c r="B18280" s="63" t="s">
        <v>11728</v>
      </c>
      <c r="C18280" s="670" t="s">
        <v>10993</v>
      </c>
      <c r="D18280" s="907" t="s">
        <v>12290</v>
      </c>
      <c r="E18280" s="672">
        <v>29535</v>
      </c>
      <c r="F18280" s="126"/>
      <c r="G18280" s="126">
        <f t="shared" si="305"/>
        <v>-29535</v>
      </c>
      <c r="H18280" s="705" t="s">
        <v>12047</v>
      </c>
    </row>
    <row r="18281" spans="1:8" ht="18.75" customHeight="1" x14ac:dyDescent="0.2">
      <c r="A18281" s="734">
        <v>45313</v>
      </c>
      <c r="B18281" s="63" t="s">
        <v>12207</v>
      </c>
      <c r="C18281" s="63" t="s">
        <v>11099</v>
      </c>
      <c r="D18281" s="183" t="s">
        <v>12291</v>
      </c>
      <c r="E18281" s="126">
        <v>50000</v>
      </c>
      <c r="F18281" s="126"/>
      <c r="G18281" s="126">
        <f t="shared" si="305"/>
        <v>-50000</v>
      </c>
      <c r="H18281" s="705" t="s">
        <v>12047</v>
      </c>
    </row>
    <row r="18282" spans="1:8" ht="18.75" customHeight="1" x14ac:dyDescent="0.2">
      <c r="A18282" s="734">
        <v>45313</v>
      </c>
      <c r="B18282" s="63" t="s">
        <v>11897</v>
      </c>
      <c r="C18282" s="63" t="s">
        <v>11536</v>
      </c>
      <c r="D18282" s="183" t="s">
        <v>12292</v>
      </c>
      <c r="E18282" s="126">
        <v>200000</v>
      </c>
      <c r="F18282" s="126"/>
      <c r="G18282" s="126">
        <f t="shared" si="305"/>
        <v>-200000</v>
      </c>
      <c r="H18282" s="705" t="s">
        <v>12047</v>
      </c>
    </row>
    <row r="18283" spans="1:8" ht="18.75" customHeight="1" x14ac:dyDescent="0.2">
      <c r="A18283" s="734">
        <v>45314</v>
      </c>
      <c r="B18283" s="63" t="s">
        <v>11089</v>
      </c>
      <c r="C18283" s="63" t="s">
        <v>11896</v>
      </c>
      <c r="D18283" s="183" t="s">
        <v>12293</v>
      </c>
      <c r="E18283" s="126">
        <v>400000</v>
      </c>
      <c r="F18283" s="126"/>
      <c r="G18283" s="126">
        <f t="shared" si="305"/>
        <v>-400000</v>
      </c>
      <c r="H18283" s="705" t="s">
        <v>12047</v>
      </c>
    </row>
    <row r="18284" spans="1:8" ht="15" x14ac:dyDescent="0.2">
      <c r="A18284" s="734">
        <v>45314</v>
      </c>
      <c r="B18284" s="63" t="s">
        <v>11897</v>
      </c>
      <c r="C18284" s="670" t="s">
        <v>10993</v>
      </c>
      <c r="D18284" s="907" t="s">
        <v>12294</v>
      </c>
      <c r="E18284" s="672">
        <v>32500</v>
      </c>
      <c r="F18284" s="126"/>
      <c r="G18284" s="126">
        <f t="shared" si="305"/>
        <v>-32500</v>
      </c>
      <c r="H18284" s="705" t="s">
        <v>12047</v>
      </c>
    </row>
    <row r="18285" spans="1:8" ht="15" x14ac:dyDescent="0.2">
      <c r="A18285" s="734">
        <v>45314</v>
      </c>
      <c r="B18285" s="63" t="s">
        <v>10908</v>
      </c>
      <c r="C18285" s="670" t="s">
        <v>10993</v>
      </c>
      <c r="D18285" s="907" t="s">
        <v>12294</v>
      </c>
      <c r="E18285" s="672">
        <v>32500</v>
      </c>
      <c r="F18285" s="126"/>
      <c r="G18285" s="126">
        <f t="shared" si="305"/>
        <v>-32500</v>
      </c>
      <c r="H18285" s="705" t="s">
        <v>12047</v>
      </c>
    </row>
    <row r="18286" spans="1:8" ht="15" x14ac:dyDescent="0.2">
      <c r="A18286" s="734">
        <v>45314</v>
      </c>
      <c r="B18286" s="63" t="s">
        <v>12207</v>
      </c>
      <c r="C18286" s="670" t="s">
        <v>10993</v>
      </c>
      <c r="D18286" s="907" t="s">
        <v>12294</v>
      </c>
      <c r="E18286" s="672">
        <v>32500</v>
      </c>
      <c r="F18286" s="126"/>
      <c r="G18286" s="126">
        <f t="shared" si="305"/>
        <v>-32500</v>
      </c>
      <c r="H18286" s="705" t="s">
        <v>12047</v>
      </c>
    </row>
    <row r="18287" spans="1:8" ht="15" x14ac:dyDescent="0.2">
      <c r="A18287" s="734">
        <v>45314</v>
      </c>
      <c r="B18287" s="63" t="s">
        <v>11897</v>
      </c>
      <c r="C18287" s="63" t="s">
        <v>5741</v>
      </c>
      <c r="D18287" s="183" t="s">
        <v>370</v>
      </c>
      <c r="E18287" s="126">
        <v>500</v>
      </c>
      <c r="F18287" s="126"/>
      <c r="G18287" s="126">
        <f t="shared" ref="G18287:G18293" si="306">F18287-E18287</f>
        <v>-500</v>
      </c>
      <c r="H18287" s="705" t="s">
        <v>12047</v>
      </c>
    </row>
    <row r="18288" spans="1:8" ht="15" x14ac:dyDescent="0.2">
      <c r="A18288" s="734">
        <v>45314</v>
      </c>
      <c r="B18288" s="63" t="s">
        <v>11897</v>
      </c>
      <c r="C18288" s="670" t="s">
        <v>10993</v>
      </c>
      <c r="D18288" s="907" t="s">
        <v>12309</v>
      </c>
      <c r="E18288" s="672">
        <v>7200</v>
      </c>
      <c r="F18288" s="126"/>
      <c r="G18288" s="126">
        <f t="shared" si="306"/>
        <v>-7200</v>
      </c>
      <c r="H18288" s="705" t="s">
        <v>12047</v>
      </c>
    </row>
    <row r="18289" spans="1:8" ht="15" x14ac:dyDescent="0.2">
      <c r="A18289" s="734">
        <v>45314</v>
      </c>
      <c r="B18289" s="63" t="s">
        <v>10908</v>
      </c>
      <c r="C18289" s="670" t="s">
        <v>10993</v>
      </c>
      <c r="D18289" s="907" t="s">
        <v>12309</v>
      </c>
      <c r="E18289" s="672">
        <v>7200</v>
      </c>
      <c r="F18289" s="126"/>
      <c r="G18289" s="126">
        <f t="shared" si="306"/>
        <v>-7200</v>
      </c>
      <c r="H18289" s="705" t="s">
        <v>12047</v>
      </c>
    </row>
    <row r="18290" spans="1:8" ht="15" x14ac:dyDescent="0.2">
      <c r="A18290" s="734">
        <v>45314</v>
      </c>
      <c r="B18290" s="63" t="s">
        <v>12207</v>
      </c>
      <c r="C18290" s="670" t="s">
        <v>10993</v>
      </c>
      <c r="D18290" s="907" t="s">
        <v>12309</v>
      </c>
      <c r="E18290" s="672">
        <v>7200</v>
      </c>
      <c r="F18290" s="126"/>
      <c r="G18290" s="126">
        <f t="shared" si="306"/>
        <v>-7200</v>
      </c>
      <c r="H18290" s="705" t="s">
        <v>12047</v>
      </c>
    </row>
    <row r="18291" spans="1:8" ht="15" x14ac:dyDescent="0.2">
      <c r="A18291" s="734">
        <v>45314</v>
      </c>
      <c r="B18291" s="63" t="s">
        <v>11897</v>
      </c>
      <c r="C18291" s="566" t="s">
        <v>10993</v>
      </c>
      <c r="D18291" s="875" t="s">
        <v>12310</v>
      </c>
      <c r="E18291" s="567">
        <v>3000</v>
      </c>
      <c r="F18291" s="126"/>
      <c r="G18291" s="126">
        <f t="shared" si="306"/>
        <v>-3000</v>
      </c>
      <c r="H18291" s="705" t="s">
        <v>12047</v>
      </c>
    </row>
    <row r="18292" spans="1:8" ht="15" x14ac:dyDescent="0.2">
      <c r="A18292" s="734">
        <v>45314</v>
      </c>
      <c r="B18292" s="63" t="s">
        <v>10908</v>
      </c>
      <c r="C18292" s="566" t="s">
        <v>10993</v>
      </c>
      <c r="D18292" s="875" t="s">
        <v>12310</v>
      </c>
      <c r="E18292" s="567">
        <v>3000</v>
      </c>
      <c r="F18292" s="126"/>
      <c r="G18292" s="126">
        <f t="shared" si="306"/>
        <v>-3000</v>
      </c>
      <c r="H18292" s="705" t="s">
        <v>12047</v>
      </c>
    </row>
    <row r="18293" spans="1:8" ht="15" x14ac:dyDescent="0.2">
      <c r="A18293" s="734">
        <v>45314</v>
      </c>
      <c r="B18293" s="63" t="s">
        <v>12207</v>
      </c>
      <c r="C18293" s="566" t="s">
        <v>10993</v>
      </c>
      <c r="D18293" s="875" t="s">
        <v>12310</v>
      </c>
      <c r="E18293" s="567">
        <v>3000</v>
      </c>
      <c r="F18293" s="126"/>
      <c r="G18293" s="126">
        <f t="shared" si="306"/>
        <v>-3000</v>
      </c>
      <c r="H18293" s="705" t="s">
        <v>12047</v>
      </c>
    </row>
    <row r="18294" spans="1:8" ht="15" x14ac:dyDescent="0.2">
      <c r="A18294" s="734">
        <v>45314</v>
      </c>
      <c r="B18294" s="63" t="s">
        <v>10908</v>
      </c>
      <c r="C18294" s="63" t="s">
        <v>5741</v>
      </c>
      <c r="D18294" s="183" t="s">
        <v>370</v>
      </c>
      <c r="E18294" s="126">
        <v>2600</v>
      </c>
      <c r="F18294" s="126"/>
      <c r="G18294" s="126">
        <f t="shared" ref="G18294:G18296" si="307">F18294-E18294</f>
        <v>-2600</v>
      </c>
      <c r="H18294" s="705" t="s">
        <v>12047</v>
      </c>
    </row>
    <row r="18295" spans="1:8" ht="15" x14ac:dyDescent="0.2">
      <c r="A18295" s="734">
        <v>45314</v>
      </c>
      <c r="B18295" s="63" t="s">
        <v>11089</v>
      </c>
      <c r="C18295" s="670" t="s">
        <v>10993</v>
      </c>
      <c r="D18295" s="907" t="s">
        <v>12295</v>
      </c>
      <c r="E18295" s="672">
        <v>37840</v>
      </c>
      <c r="F18295" s="126"/>
      <c r="G18295" s="126">
        <f t="shared" si="307"/>
        <v>-37840</v>
      </c>
      <c r="H18295" s="705" t="s">
        <v>12047</v>
      </c>
    </row>
    <row r="18296" spans="1:8" ht="15" x14ac:dyDescent="0.2">
      <c r="A18296" s="734">
        <v>45314</v>
      </c>
      <c r="B18296" s="63" t="s">
        <v>8559</v>
      </c>
      <c r="C18296" s="670" t="s">
        <v>10993</v>
      </c>
      <c r="D18296" s="907" t="s">
        <v>12295</v>
      </c>
      <c r="E18296" s="672">
        <v>11000</v>
      </c>
      <c r="F18296" s="126"/>
      <c r="G18296" s="126">
        <f t="shared" si="307"/>
        <v>-11000</v>
      </c>
      <c r="H18296" s="705" t="s">
        <v>12047</v>
      </c>
    </row>
    <row r="18297" spans="1:8" ht="15" x14ac:dyDescent="0.2">
      <c r="A18297" s="734">
        <v>45315</v>
      </c>
      <c r="B18297" s="63" t="s">
        <v>10179</v>
      </c>
      <c r="C18297" s="63" t="s">
        <v>10993</v>
      </c>
      <c r="D18297" s="183" t="s">
        <v>12296</v>
      </c>
      <c r="E18297" s="126">
        <v>1500</v>
      </c>
      <c r="F18297" s="126"/>
      <c r="G18297" s="126">
        <f t="shared" ref="G18297:G18301" si="308">F18297-E18297</f>
        <v>-1500</v>
      </c>
      <c r="H18297" s="705" t="s">
        <v>12047</v>
      </c>
    </row>
    <row r="18298" spans="1:8" ht="15" x14ac:dyDescent="0.2">
      <c r="A18298" s="734">
        <v>45315</v>
      </c>
      <c r="B18298" s="63" t="s">
        <v>11738</v>
      </c>
      <c r="C18298" s="63" t="s">
        <v>10993</v>
      </c>
      <c r="D18298" s="183" t="s">
        <v>12297</v>
      </c>
      <c r="E18298" s="126">
        <v>1500</v>
      </c>
      <c r="F18298" s="126"/>
      <c r="G18298" s="126">
        <f t="shared" si="308"/>
        <v>-1500</v>
      </c>
      <c r="H18298" s="705" t="s">
        <v>12047</v>
      </c>
    </row>
    <row r="18299" spans="1:8" ht="15" x14ac:dyDescent="0.2">
      <c r="A18299" s="734">
        <v>45315</v>
      </c>
      <c r="B18299" s="63" t="s">
        <v>103</v>
      </c>
      <c r="C18299" s="63" t="s">
        <v>103</v>
      </c>
      <c r="D18299" s="183" t="s">
        <v>3843</v>
      </c>
      <c r="E18299" s="126">
        <v>5000</v>
      </c>
      <c r="F18299" s="126"/>
      <c r="G18299" s="126">
        <f t="shared" si="308"/>
        <v>-5000</v>
      </c>
      <c r="H18299" s="705" t="s">
        <v>12047</v>
      </c>
    </row>
    <row r="18300" spans="1:8" ht="15" x14ac:dyDescent="0.2">
      <c r="A18300" s="734">
        <v>45315</v>
      </c>
      <c r="B18300" s="63" t="s">
        <v>12298</v>
      </c>
      <c r="C18300" s="63" t="s">
        <v>12299</v>
      </c>
      <c r="D18300" s="183" t="s">
        <v>6927</v>
      </c>
      <c r="E18300" s="126">
        <v>11000</v>
      </c>
      <c r="F18300" s="126"/>
      <c r="G18300" s="126">
        <f t="shared" si="308"/>
        <v>-11000</v>
      </c>
      <c r="H18300" s="705" t="s">
        <v>12047</v>
      </c>
    </row>
    <row r="18301" spans="1:8" ht="15" x14ac:dyDescent="0.2">
      <c r="A18301" s="734">
        <v>45315</v>
      </c>
      <c r="B18301" s="63" t="s">
        <v>8876</v>
      </c>
      <c r="C18301" s="63" t="s">
        <v>12299</v>
      </c>
      <c r="D18301" s="183" t="s">
        <v>6927</v>
      </c>
      <c r="E18301" s="126">
        <v>20000</v>
      </c>
      <c r="F18301" s="126"/>
      <c r="G18301" s="126">
        <f t="shared" si="308"/>
        <v>-20000</v>
      </c>
      <c r="H18301" s="705" t="s">
        <v>12047</v>
      </c>
    </row>
    <row r="18302" spans="1:8" ht="15" x14ac:dyDescent="0.2">
      <c r="A18302" s="734">
        <v>45315</v>
      </c>
      <c r="B18302" s="63" t="s">
        <v>37</v>
      </c>
      <c r="C18302" s="63" t="s">
        <v>794</v>
      </c>
      <c r="D18302" s="183" t="s">
        <v>12300</v>
      </c>
      <c r="E18302" s="126">
        <v>3500</v>
      </c>
      <c r="F18302" s="126"/>
      <c r="G18302" s="126">
        <f t="shared" ref="G18302:G18309" si="309">F18302-E18302</f>
        <v>-3500</v>
      </c>
      <c r="H18302" s="705" t="s">
        <v>12047</v>
      </c>
    </row>
    <row r="18303" spans="1:8" ht="15" x14ac:dyDescent="0.2">
      <c r="A18303" s="734">
        <v>45315</v>
      </c>
      <c r="B18303" s="63" t="s">
        <v>37</v>
      </c>
      <c r="C18303" s="63" t="s">
        <v>286</v>
      </c>
      <c r="D18303" s="183" t="s">
        <v>370</v>
      </c>
      <c r="E18303" s="126">
        <v>700</v>
      </c>
      <c r="F18303" s="126"/>
      <c r="G18303" s="126">
        <f t="shared" si="309"/>
        <v>-700</v>
      </c>
      <c r="H18303" s="705" t="s">
        <v>12047</v>
      </c>
    </row>
    <row r="18304" spans="1:8" ht="15" x14ac:dyDescent="0.2">
      <c r="A18304" s="734">
        <v>45315</v>
      </c>
      <c r="B18304" s="63" t="s">
        <v>11635</v>
      </c>
      <c r="C18304" s="63" t="s">
        <v>11418</v>
      </c>
      <c r="D18304" s="183" t="s">
        <v>12301</v>
      </c>
      <c r="E18304" s="126">
        <v>19000</v>
      </c>
      <c r="F18304" s="126"/>
      <c r="G18304" s="126">
        <f t="shared" si="309"/>
        <v>-19000</v>
      </c>
      <c r="H18304" s="705" t="s">
        <v>12047</v>
      </c>
    </row>
    <row r="18305" spans="1:8" ht="15" x14ac:dyDescent="0.2">
      <c r="A18305" s="734">
        <v>45315</v>
      </c>
      <c r="B18305" s="63" t="s">
        <v>10232</v>
      </c>
      <c r="C18305" s="63" t="s">
        <v>7467</v>
      </c>
      <c r="D18305" s="183" t="s">
        <v>12036</v>
      </c>
      <c r="E18305" s="126">
        <v>1000000</v>
      </c>
      <c r="F18305" s="126"/>
      <c r="G18305" s="126">
        <f t="shared" si="309"/>
        <v>-1000000</v>
      </c>
      <c r="H18305" s="705" t="s">
        <v>12047</v>
      </c>
    </row>
    <row r="18306" spans="1:8" ht="15" x14ac:dyDescent="0.2">
      <c r="A18306" s="734">
        <v>45315</v>
      </c>
      <c r="B18306" s="63" t="s">
        <v>11897</v>
      </c>
      <c r="C18306" s="63" t="s">
        <v>11898</v>
      </c>
      <c r="D18306" s="183" t="s">
        <v>12303</v>
      </c>
      <c r="E18306" s="126">
        <v>500000</v>
      </c>
      <c r="F18306" s="126"/>
      <c r="G18306" s="126">
        <f t="shared" si="309"/>
        <v>-500000</v>
      </c>
      <c r="H18306" s="705" t="s">
        <v>12047</v>
      </c>
    </row>
    <row r="18307" spans="1:8" ht="15" x14ac:dyDescent="0.2">
      <c r="A18307" s="734">
        <v>45315</v>
      </c>
      <c r="B18307" s="63" t="s">
        <v>12207</v>
      </c>
      <c r="C18307" s="63" t="s">
        <v>11725</v>
      </c>
      <c r="D18307" s="183" t="s">
        <v>12303</v>
      </c>
      <c r="E18307" s="126">
        <v>150000</v>
      </c>
      <c r="F18307" s="126"/>
      <c r="G18307" s="126">
        <f t="shared" si="309"/>
        <v>-150000</v>
      </c>
      <c r="H18307" s="705" t="s">
        <v>12047</v>
      </c>
    </row>
    <row r="18308" spans="1:8" ht="15" x14ac:dyDescent="0.2">
      <c r="A18308" s="734">
        <v>45315</v>
      </c>
      <c r="B18308" s="63" t="s">
        <v>11089</v>
      </c>
      <c r="C18308" s="63" t="s">
        <v>10993</v>
      </c>
      <c r="D18308" s="183" t="s">
        <v>4966</v>
      </c>
      <c r="E18308" s="126">
        <v>10330</v>
      </c>
      <c r="F18308" s="126"/>
      <c r="G18308" s="126">
        <f t="shared" si="309"/>
        <v>-10330</v>
      </c>
      <c r="H18308" s="705" t="s">
        <v>12047</v>
      </c>
    </row>
    <row r="18309" spans="1:8" ht="15" x14ac:dyDescent="0.2">
      <c r="A18309" s="734">
        <v>45315</v>
      </c>
      <c r="B18309" s="63" t="s">
        <v>11738</v>
      </c>
      <c r="C18309" s="63" t="s">
        <v>10993</v>
      </c>
      <c r="D18309" s="183" t="s">
        <v>12305</v>
      </c>
      <c r="E18309" s="126">
        <v>125960</v>
      </c>
      <c r="F18309" s="126"/>
      <c r="G18309" s="126">
        <f t="shared" si="309"/>
        <v>-125960</v>
      </c>
      <c r="H18309" s="705" t="s">
        <v>12047</v>
      </c>
    </row>
    <row r="18310" spans="1:8" ht="15" x14ac:dyDescent="0.2">
      <c r="A18310" s="734">
        <v>45315</v>
      </c>
      <c r="B18310" s="63" t="s">
        <v>8876</v>
      </c>
      <c r="C18310" s="1099" t="s">
        <v>794</v>
      </c>
      <c r="D18310" s="1102" t="s">
        <v>12306</v>
      </c>
      <c r="E18310" s="126">
        <v>33000</v>
      </c>
      <c r="F18310" s="126"/>
      <c r="G18310" s="126">
        <f t="shared" ref="G18310:G18311" si="310">F18310-E18310</f>
        <v>-33000</v>
      </c>
      <c r="H18310" s="705" t="s">
        <v>12047</v>
      </c>
    </row>
    <row r="18311" spans="1:8" ht="15" x14ac:dyDescent="0.2">
      <c r="A18311" s="734">
        <v>45315</v>
      </c>
      <c r="B18311" s="63" t="s">
        <v>11635</v>
      </c>
      <c r="C18311" s="63" t="s">
        <v>12307</v>
      </c>
      <c r="D18311" s="183" t="s">
        <v>12308</v>
      </c>
      <c r="E18311" s="126">
        <v>50000</v>
      </c>
      <c r="F18311" s="126"/>
      <c r="G18311" s="126">
        <f t="shared" si="310"/>
        <v>-50000</v>
      </c>
      <c r="H18311" s="705" t="s">
        <v>12047</v>
      </c>
    </row>
    <row r="18312" spans="1:8" ht="15" x14ac:dyDescent="0.2">
      <c r="A18312" s="734">
        <v>45316</v>
      </c>
      <c r="B18312" s="63" t="s">
        <v>11089</v>
      </c>
      <c r="C18312" s="63" t="s">
        <v>5741</v>
      </c>
      <c r="D18312" s="183" t="s">
        <v>12317</v>
      </c>
      <c r="E18312" s="126">
        <v>500</v>
      </c>
      <c r="F18312" s="126"/>
      <c r="G18312" s="126">
        <f t="shared" ref="G18312:G18327" si="311">F18312-E18312</f>
        <v>-500</v>
      </c>
      <c r="H18312" s="705" t="s">
        <v>12047</v>
      </c>
    </row>
    <row r="18313" spans="1:8" ht="15" x14ac:dyDescent="0.2">
      <c r="A18313" s="734">
        <v>45316</v>
      </c>
      <c r="B18313" s="63" t="s">
        <v>103</v>
      </c>
      <c r="C18313" s="63" t="s">
        <v>103</v>
      </c>
      <c r="D18313" s="183" t="s">
        <v>3843</v>
      </c>
      <c r="E18313" s="126">
        <v>1500</v>
      </c>
      <c r="F18313" s="126"/>
      <c r="G18313" s="126">
        <f t="shared" si="311"/>
        <v>-1500</v>
      </c>
      <c r="H18313" s="705" t="s">
        <v>12047</v>
      </c>
    </row>
    <row r="18314" spans="1:8" ht="15" x14ac:dyDescent="0.2">
      <c r="A18314" s="734">
        <v>45316</v>
      </c>
      <c r="B18314" s="63" t="s">
        <v>10363</v>
      </c>
      <c r="C18314" s="63" t="s">
        <v>670</v>
      </c>
      <c r="D18314" s="183" t="s">
        <v>2711</v>
      </c>
      <c r="E18314" s="126">
        <v>54400</v>
      </c>
      <c r="F18314" s="126"/>
      <c r="G18314" s="126">
        <f t="shared" si="311"/>
        <v>-54400</v>
      </c>
      <c r="H18314" s="705" t="s">
        <v>12047</v>
      </c>
    </row>
    <row r="18315" spans="1:8" ht="15" x14ac:dyDescent="0.2">
      <c r="A18315" s="734">
        <v>45316</v>
      </c>
      <c r="B18315" s="63" t="s">
        <v>11897</v>
      </c>
      <c r="C18315" s="63" t="s">
        <v>6847</v>
      </c>
      <c r="D18315" s="183" t="s">
        <v>12036</v>
      </c>
      <c r="E18315" s="126">
        <v>500000</v>
      </c>
      <c r="F18315" s="126"/>
      <c r="G18315" s="126">
        <f t="shared" si="311"/>
        <v>-500000</v>
      </c>
      <c r="H18315" s="705" t="s">
        <v>12047</v>
      </c>
    </row>
    <row r="18316" spans="1:8" ht="24" x14ac:dyDescent="0.2">
      <c r="A18316" s="734">
        <v>45316</v>
      </c>
      <c r="B18316" s="63" t="s">
        <v>11897</v>
      </c>
      <c r="C18316" s="63" t="s">
        <v>12319</v>
      </c>
      <c r="D18316" s="183" t="s">
        <v>12320</v>
      </c>
      <c r="E18316" s="126">
        <v>1010000</v>
      </c>
      <c r="F18316" s="126"/>
      <c r="G18316" s="126">
        <f t="shared" si="311"/>
        <v>-1010000</v>
      </c>
      <c r="H18316" s="705" t="s">
        <v>12047</v>
      </c>
    </row>
    <row r="18317" spans="1:8" ht="15" x14ac:dyDescent="0.2">
      <c r="A18317" s="734">
        <v>45316</v>
      </c>
      <c r="B18317" s="63" t="s">
        <v>11897</v>
      </c>
      <c r="C18317" s="63" t="s">
        <v>8394</v>
      </c>
      <c r="D18317" s="183" t="s">
        <v>12318</v>
      </c>
      <c r="E18317" s="126">
        <v>1000000</v>
      </c>
      <c r="F18317" s="126"/>
      <c r="G18317" s="126">
        <f t="shared" si="311"/>
        <v>-1000000</v>
      </c>
      <c r="H18317" s="705" t="s">
        <v>12047</v>
      </c>
    </row>
    <row r="18318" spans="1:8" ht="15" x14ac:dyDescent="0.2">
      <c r="A18318" s="734">
        <v>45316</v>
      </c>
      <c r="B18318" s="63" t="s">
        <v>11897</v>
      </c>
      <c r="C18318" s="63" t="s">
        <v>11291</v>
      </c>
      <c r="D18318" s="183" t="s">
        <v>12321</v>
      </c>
      <c r="E18318" s="126">
        <v>200000</v>
      </c>
      <c r="F18318" s="126"/>
      <c r="G18318" s="126">
        <f t="shared" si="311"/>
        <v>-200000</v>
      </c>
      <c r="H18318" s="705" t="s">
        <v>12047</v>
      </c>
    </row>
    <row r="18319" spans="1:8" ht="15" x14ac:dyDescent="0.2">
      <c r="A18319" s="734">
        <v>45316</v>
      </c>
      <c r="B18319" s="63" t="s">
        <v>25</v>
      </c>
      <c r="C18319" s="63" t="s">
        <v>8150</v>
      </c>
      <c r="D18319" s="183" t="s">
        <v>6337</v>
      </c>
      <c r="E18319" s="126">
        <v>42810</v>
      </c>
      <c r="F18319" s="126"/>
      <c r="G18319" s="126">
        <f t="shared" ref="G18319:G18324" si="312">F18319-E18319</f>
        <v>-42810</v>
      </c>
      <c r="H18319" s="705" t="s">
        <v>12047</v>
      </c>
    </row>
    <row r="18320" spans="1:8" ht="15" x14ac:dyDescent="0.2">
      <c r="A18320" s="734">
        <v>45316</v>
      </c>
      <c r="B18320" s="63" t="s">
        <v>103</v>
      </c>
      <c r="C18320" s="63" t="s">
        <v>8150</v>
      </c>
      <c r="D18320" s="183" t="s">
        <v>6337</v>
      </c>
      <c r="E18320" s="126">
        <v>18848</v>
      </c>
      <c r="F18320" s="126"/>
      <c r="G18320" s="126">
        <f t="shared" si="312"/>
        <v>-18848</v>
      </c>
      <c r="H18320" s="705" t="s">
        <v>12047</v>
      </c>
    </row>
    <row r="18321" spans="1:8" ht="15" x14ac:dyDescent="0.2">
      <c r="A18321" s="734">
        <v>45316</v>
      </c>
      <c r="B18321" s="63" t="s">
        <v>103</v>
      </c>
      <c r="C18321" s="63" t="s">
        <v>8150</v>
      </c>
      <c r="D18321" s="183" t="s">
        <v>6310</v>
      </c>
      <c r="E18321" s="126">
        <v>670</v>
      </c>
      <c r="F18321" s="126"/>
      <c r="G18321" s="126">
        <f t="shared" si="312"/>
        <v>-670</v>
      </c>
      <c r="H18321" s="705" t="s">
        <v>12047</v>
      </c>
    </row>
    <row r="18322" spans="1:8" ht="15" x14ac:dyDescent="0.2">
      <c r="A18322" s="734">
        <v>45316</v>
      </c>
      <c r="B18322" s="63" t="s">
        <v>12623</v>
      </c>
      <c r="C18322" s="63" t="s">
        <v>5741</v>
      </c>
      <c r="D18322" s="183" t="s">
        <v>370</v>
      </c>
      <c r="E18322" s="126">
        <v>1000</v>
      </c>
      <c r="F18322" s="126"/>
      <c r="G18322" s="126">
        <f t="shared" si="312"/>
        <v>-1000</v>
      </c>
      <c r="H18322" s="705" t="s">
        <v>12047</v>
      </c>
    </row>
    <row r="18323" spans="1:8" ht="15" x14ac:dyDescent="0.2">
      <c r="A18323" s="734">
        <v>45316</v>
      </c>
      <c r="B18323" s="63" t="s">
        <v>12207</v>
      </c>
      <c r="C18323" s="63" t="s">
        <v>5410</v>
      </c>
      <c r="D18323" s="183" t="s">
        <v>370</v>
      </c>
      <c r="E18323" s="126">
        <v>5000</v>
      </c>
      <c r="F18323" s="126"/>
      <c r="G18323" s="126">
        <f t="shared" si="312"/>
        <v>-5000</v>
      </c>
      <c r="H18323" s="705" t="s">
        <v>12047</v>
      </c>
    </row>
    <row r="18324" spans="1:8" ht="15" x14ac:dyDescent="0.2">
      <c r="A18324" s="734">
        <v>45316</v>
      </c>
      <c r="B18324" s="63" t="s">
        <v>103</v>
      </c>
      <c r="C18324" s="63" t="s">
        <v>103</v>
      </c>
      <c r="D18324" s="183" t="s">
        <v>3843</v>
      </c>
      <c r="E18324" s="126">
        <v>2000</v>
      </c>
      <c r="F18324" s="126"/>
      <c r="G18324" s="126">
        <f t="shared" si="312"/>
        <v>-2000</v>
      </c>
      <c r="H18324" s="705" t="s">
        <v>12047</v>
      </c>
    </row>
    <row r="18325" spans="1:8" ht="15" x14ac:dyDescent="0.2">
      <c r="A18325" s="734">
        <v>45316</v>
      </c>
      <c r="B18325" s="63" t="s">
        <v>8559</v>
      </c>
      <c r="C18325" s="63" t="s">
        <v>10993</v>
      </c>
      <c r="D18325" s="183" t="s">
        <v>12322</v>
      </c>
      <c r="E18325" s="126">
        <v>51921</v>
      </c>
      <c r="F18325" s="126"/>
      <c r="G18325" s="126">
        <f t="shared" si="311"/>
        <v>-51921</v>
      </c>
      <c r="H18325" s="705" t="s">
        <v>12047</v>
      </c>
    </row>
    <row r="18326" spans="1:8" ht="15" x14ac:dyDescent="0.2">
      <c r="A18326" s="734">
        <v>45316</v>
      </c>
      <c r="B18326" s="63" t="s">
        <v>8559</v>
      </c>
      <c r="C18326" s="63" t="s">
        <v>10993</v>
      </c>
      <c r="D18326" s="183" t="s">
        <v>12322</v>
      </c>
      <c r="E18326" s="126">
        <v>131538</v>
      </c>
      <c r="F18326" s="126"/>
      <c r="G18326" s="126">
        <f t="shared" si="311"/>
        <v>-131538</v>
      </c>
      <c r="H18326" s="705" t="s">
        <v>12047</v>
      </c>
    </row>
    <row r="18327" spans="1:8" ht="15" x14ac:dyDescent="0.2">
      <c r="A18327" s="734">
        <v>45316</v>
      </c>
      <c r="B18327" s="63" t="s">
        <v>103</v>
      </c>
      <c r="C18327" s="63" t="s">
        <v>103</v>
      </c>
      <c r="D18327" s="183" t="s">
        <v>12323</v>
      </c>
      <c r="E18327" s="126">
        <v>11800</v>
      </c>
      <c r="F18327" s="126"/>
      <c r="G18327" s="126">
        <f t="shared" si="311"/>
        <v>-11800</v>
      </c>
      <c r="H18327" s="705" t="s">
        <v>12047</v>
      </c>
    </row>
    <row r="18328" spans="1:8" ht="15" x14ac:dyDescent="0.2">
      <c r="A18328" s="734">
        <v>45317</v>
      </c>
      <c r="B18328" s="63" t="s">
        <v>11897</v>
      </c>
      <c r="C18328" s="63" t="s">
        <v>12324</v>
      </c>
      <c r="D18328" s="183" t="s">
        <v>12325</v>
      </c>
      <c r="E18328" s="126">
        <v>72000</v>
      </c>
      <c r="F18328" s="126"/>
      <c r="G18328" s="126">
        <f t="shared" ref="G18328:G18333" si="313">F18328-E18328</f>
        <v>-72000</v>
      </c>
      <c r="H18328" s="705" t="s">
        <v>12047</v>
      </c>
    </row>
    <row r="18329" spans="1:8" ht="15" x14ac:dyDescent="0.2">
      <c r="A18329" s="734">
        <v>45317</v>
      </c>
      <c r="B18329" s="63" t="s">
        <v>103</v>
      </c>
      <c r="C18329" s="63" t="s">
        <v>103</v>
      </c>
      <c r="D18329" s="183" t="s">
        <v>3843</v>
      </c>
      <c r="E18329" s="126">
        <v>3000</v>
      </c>
      <c r="F18329" s="126"/>
      <c r="G18329" s="126">
        <f t="shared" si="313"/>
        <v>-3000</v>
      </c>
      <c r="H18329" s="705" t="s">
        <v>12047</v>
      </c>
    </row>
    <row r="18330" spans="1:8" ht="15" x14ac:dyDescent="0.2">
      <c r="A18330" s="734">
        <v>45317</v>
      </c>
      <c r="B18330" s="63" t="s">
        <v>11089</v>
      </c>
      <c r="C18330" s="63" t="s">
        <v>10993</v>
      </c>
      <c r="D18330" s="183" t="s">
        <v>12326</v>
      </c>
      <c r="E18330" s="126">
        <v>11180</v>
      </c>
      <c r="F18330" s="126"/>
      <c r="G18330" s="126">
        <f t="shared" si="313"/>
        <v>-11180</v>
      </c>
      <c r="H18330" s="705" t="s">
        <v>12047</v>
      </c>
    </row>
    <row r="18331" spans="1:8" ht="15" x14ac:dyDescent="0.2">
      <c r="A18331" s="734">
        <v>45317</v>
      </c>
      <c r="B18331" s="63" t="s">
        <v>11897</v>
      </c>
      <c r="C18331" s="63" t="s">
        <v>286</v>
      </c>
      <c r="D18331" s="183" t="s">
        <v>3150</v>
      </c>
      <c r="E18331" s="126">
        <v>400</v>
      </c>
      <c r="F18331" s="126"/>
      <c r="G18331" s="126">
        <f t="shared" si="313"/>
        <v>-400</v>
      </c>
      <c r="H18331" s="705" t="s">
        <v>12047</v>
      </c>
    </row>
    <row r="18332" spans="1:8" ht="15" x14ac:dyDescent="0.2">
      <c r="A18332" s="734">
        <v>45317</v>
      </c>
      <c r="B18332" s="63" t="s">
        <v>12207</v>
      </c>
      <c r="C18332" s="63" t="s">
        <v>5741</v>
      </c>
      <c r="D18332" s="183" t="s">
        <v>370</v>
      </c>
      <c r="E18332" s="126">
        <v>800</v>
      </c>
      <c r="F18332" s="126"/>
      <c r="G18332" s="126">
        <f t="shared" si="313"/>
        <v>-800</v>
      </c>
      <c r="H18332" s="705" t="s">
        <v>12047</v>
      </c>
    </row>
    <row r="18333" spans="1:8" ht="15" x14ac:dyDescent="0.2">
      <c r="A18333" s="734">
        <v>45317</v>
      </c>
      <c r="B18333" s="63" t="s">
        <v>10908</v>
      </c>
      <c r="C18333" s="63" t="s">
        <v>5741</v>
      </c>
      <c r="D18333" s="183" t="s">
        <v>370</v>
      </c>
      <c r="E18333" s="126">
        <v>800</v>
      </c>
      <c r="F18333" s="126"/>
      <c r="G18333" s="126">
        <f t="shared" si="313"/>
        <v>-800</v>
      </c>
      <c r="H18333" s="705" t="s">
        <v>12047</v>
      </c>
    </row>
    <row r="18334" spans="1:8" ht="15" x14ac:dyDescent="0.2">
      <c r="A18334" s="734">
        <v>45317</v>
      </c>
      <c r="B18334" s="63" t="s">
        <v>12623</v>
      </c>
      <c r="C18334" s="63" t="s">
        <v>10993</v>
      </c>
      <c r="D18334" s="183" t="s">
        <v>12328</v>
      </c>
      <c r="E18334" s="126">
        <v>4250</v>
      </c>
      <c r="F18334" s="126"/>
      <c r="G18334" s="126">
        <f t="shared" ref="G18334:G18336" si="314">F18334-E18334</f>
        <v>-4250</v>
      </c>
      <c r="H18334" s="705" t="s">
        <v>12047</v>
      </c>
    </row>
    <row r="18335" spans="1:8" ht="15" x14ac:dyDescent="0.2">
      <c r="A18335" s="734">
        <v>45317</v>
      </c>
      <c r="B18335" s="63" t="s">
        <v>11728</v>
      </c>
      <c r="C18335" s="63" t="s">
        <v>10993</v>
      </c>
      <c r="D18335" s="183" t="s">
        <v>12329</v>
      </c>
      <c r="E18335" s="126">
        <v>25000</v>
      </c>
      <c r="F18335" s="126"/>
      <c r="G18335" s="126">
        <f t="shared" si="314"/>
        <v>-25000</v>
      </c>
      <c r="H18335" s="705" t="s">
        <v>12047</v>
      </c>
    </row>
    <row r="18336" spans="1:8" ht="15" x14ac:dyDescent="0.2">
      <c r="A18336" s="734">
        <v>45317</v>
      </c>
      <c r="B18336" s="63" t="s">
        <v>10232</v>
      </c>
      <c r="C18336" s="63" t="s">
        <v>12330</v>
      </c>
      <c r="D18336" s="183" t="s">
        <v>12331</v>
      </c>
      <c r="E18336" s="126">
        <v>5500</v>
      </c>
      <c r="F18336" s="126"/>
      <c r="G18336" s="126">
        <f t="shared" si="314"/>
        <v>-5500</v>
      </c>
      <c r="H18336" s="705" t="s">
        <v>12047</v>
      </c>
    </row>
    <row r="18337" spans="1:8" ht="15" x14ac:dyDescent="0.2">
      <c r="A18337" s="734">
        <v>45317</v>
      </c>
      <c r="B18337" s="63" t="s">
        <v>12207</v>
      </c>
      <c r="C18337" s="63" t="s">
        <v>10993</v>
      </c>
      <c r="D18337" s="183" t="s">
        <v>12332</v>
      </c>
      <c r="E18337" s="126">
        <v>61000</v>
      </c>
      <c r="F18337" s="126"/>
      <c r="G18337" s="126">
        <f t="shared" ref="G18337:G18341" si="315">F18337-E18337</f>
        <v>-61000</v>
      </c>
      <c r="H18337" s="705" t="s">
        <v>12047</v>
      </c>
    </row>
    <row r="18338" spans="1:8" ht="15" x14ac:dyDescent="0.2">
      <c r="A18338" s="734">
        <v>45317</v>
      </c>
      <c r="B18338" s="63" t="s">
        <v>11089</v>
      </c>
      <c r="C18338" s="63" t="s">
        <v>10993</v>
      </c>
      <c r="D18338" s="183" t="s">
        <v>6641</v>
      </c>
      <c r="E18338" s="126">
        <v>5500</v>
      </c>
      <c r="F18338" s="126"/>
      <c r="G18338" s="126">
        <f t="shared" si="315"/>
        <v>-5500</v>
      </c>
      <c r="H18338" s="705" t="s">
        <v>12047</v>
      </c>
    </row>
    <row r="18339" spans="1:8" ht="15" x14ac:dyDescent="0.2">
      <c r="A18339" s="734">
        <v>45317</v>
      </c>
      <c r="B18339" s="63" t="s">
        <v>10908</v>
      </c>
      <c r="C18339" s="63" t="s">
        <v>10993</v>
      </c>
      <c r="D18339" s="183" t="s">
        <v>12333</v>
      </c>
      <c r="E18339" s="126">
        <v>10000</v>
      </c>
      <c r="F18339" s="126"/>
      <c r="G18339" s="126">
        <f t="shared" si="315"/>
        <v>-10000</v>
      </c>
      <c r="H18339" s="705" t="s">
        <v>12047</v>
      </c>
    </row>
    <row r="18340" spans="1:8" ht="15" x14ac:dyDescent="0.2">
      <c r="A18340" s="734">
        <v>45317</v>
      </c>
      <c r="B18340" s="63" t="s">
        <v>10908</v>
      </c>
      <c r="C18340" s="63" t="s">
        <v>11110</v>
      </c>
      <c r="D18340" s="183" t="s">
        <v>12334</v>
      </c>
      <c r="E18340" s="126">
        <v>500000</v>
      </c>
      <c r="F18340" s="126"/>
      <c r="G18340" s="126">
        <f t="shared" si="315"/>
        <v>-500000</v>
      </c>
      <c r="H18340" s="705" t="s">
        <v>12047</v>
      </c>
    </row>
    <row r="18341" spans="1:8" ht="24" x14ac:dyDescent="0.2">
      <c r="A18341" s="734">
        <v>45317</v>
      </c>
      <c r="B18341" s="63" t="s">
        <v>11635</v>
      </c>
      <c r="C18341" s="63" t="s">
        <v>8091</v>
      </c>
      <c r="D18341" s="183" t="s">
        <v>12336</v>
      </c>
      <c r="E18341" s="126">
        <v>500000</v>
      </c>
      <c r="F18341" s="126"/>
      <c r="G18341" s="126">
        <f t="shared" si="315"/>
        <v>-500000</v>
      </c>
      <c r="H18341" s="705" t="s">
        <v>12047</v>
      </c>
    </row>
    <row r="18342" spans="1:8" ht="15" x14ac:dyDescent="0.2">
      <c r="A18342" s="734">
        <v>45317</v>
      </c>
      <c r="B18342" s="63" t="s">
        <v>11089</v>
      </c>
      <c r="C18342" s="63" t="s">
        <v>10993</v>
      </c>
      <c r="D18342" s="183" t="s">
        <v>12326</v>
      </c>
      <c r="E18342" s="126">
        <v>11180</v>
      </c>
      <c r="F18342" s="126"/>
      <c r="G18342" s="126">
        <f t="shared" ref="G18342:G18346" si="316">F18342-E18342</f>
        <v>-11180</v>
      </c>
      <c r="H18342" s="705" t="s">
        <v>12047</v>
      </c>
    </row>
    <row r="18343" spans="1:8" ht="15" x14ac:dyDescent="0.2">
      <c r="A18343" s="734">
        <v>45318</v>
      </c>
      <c r="B18343" s="63" t="s">
        <v>11089</v>
      </c>
      <c r="C18343" s="63" t="s">
        <v>5741</v>
      </c>
      <c r="D18343" s="183" t="s">
        <v>12339</v>
      </c>
      <c r="E18343" s="126">
        <v>3500</v>
      </c>
      <c r="F18343" s="126"/>
      <c r="G18343" s="126">
        <f t="shared" si="316"/>
        <v>-3500</v>
      </c>
      <c r="H18343" s="705" t="s">
        <v>12047</v>
      </c>
    </row>
    <row r="18344" spans="1:8" ht="15" x14ac:dyDescent="0.2">
      <c r="A18344" s="734">
        <v>45318</v>
      </c>
      <c r="B18344" s="63" t="s">
        <v>8559</v>
      </c>
      <c r="C18344" s="63" t="s">
        <v>11418</v>
      </c>
      <c r="D18344" s="183" t="s">
        <v>12340</v>
      </c>
      <c r="E18344" s="126">
        <v>3370</v>
      </c>
      <c r="F18344" s="126"/>
      <c r="G18344" s="126">
        <f t="shared" si="316"/>
        <v>-3370</v>
      </c>
      <c r="H18344" s="705" t="s">
        <v>12047</v>
      </c>
    </row>
    <row r="18345" spans="1:8" ht="15" x14ac:dyDescent="0.2">
      <c r="A18345" s="734">
        <v>45318</v>
      </c>
      <c r="B18345" s="63" t="s">
        <v>103</v>
      </c>
      <c r="C18345" s="63" t="s">
        <v>2996</v>
      </c>
      <c r="D18345" s="183" t="s">
        <v>370</v>
      </c>
      <c r="E18345" s="126">
        <v>5330</v>
      </c>
      <c r="F18345" s="126"/>
      <c r="G18345" s="126">
        <f t="shared" si="316"/>
        <v>-5330</v>
      </c>
      <c r="H18345" s="705" t="s">
        <v>12047</v>
      </c>
    </row>
    <row r="18346" spans="1:8" ht="15" x14ac:dyDescent="0.2">
      <c r="A18346" s="734">
        <v>45318</v>
      </c>
      <c r="B18346" s="63" t="s">
        <v>103</v>
      </c>
      <c r="C18346" s="63" t="s">
        <v>103</v>
      </c>
      <c r="D18346" s="183" t="s">
        <v>3843</v>
      </c>
      <c r="E18346" s="126">
        <v>3000</v>
      </c>
      <c r="F18346" s="126"/>
      <c r="G18346" s="126">
        <f t="shared" si="316"/>
        <v>-3000</v>
      </c>
      <c r="H18346" s="705" t="s">
        <v>12047</v>
      </c>
    </row>
    <row r="18347" spans="1:8" ht="15" x14ac:dyDescent="0.2">
      <c r="A18347" s="734">
        <v>45318</v>
      </c>
      <c r="B18347" s="63" t="s">
        <v>11897</v>
      </c>
      <c r="C18347" s="63" t="s">
        <v>5741</v>
      </c>
      <c r="D18347" s="183" t="s">
        <v>12342</v>
      </c>
      <c r="E18347" s="126">
        <v>3500</v>
      </c>
      <c r="F18347" s="126"/>
      <c r="G18347" s="126">
        <f t="shared" ref="G18347:G18355" si="317">F18347-E18347</f>
        <v>-3500</v>
      </c>
      <c r="H18347" s="705" t="s">
        <v>12047</v>
      </c>
    </row>
    <row r="18348" spans="1:8" ht="15" x14ac:dyDescent="0.2">
      <c r="A18348" s="734">
        <v>45318</v>
      </c>
      <c r="B18348" s="63" t="s">
        <v>11089</v>
      </c>
      <c r="C18348" s="63" t="s">
        <v>10993</v>
      </c>
      <c r="D18348" s="183" t="s">
        <v>12343</v>
      </c>
      <c r="E18348" s="126">
        <v>2340</v>
      </c>
      <c r="F18348" s="126"/>
      <c r="G18348" s="126">
        <f t="shared" si="317"/>
        <v>-2340</v>
      </c>
      <c r="H18348" s="705" t="s">
        <v>12047</v>
      </c>
    </row>
    <row r="18349" spans="1:8" ht="15" x14ac:dyDescent="0.2">
      <c r="A18349" s="734">
        <v>45318</v>
      </c>
      <c r="B18349" s="63" t="s">
        <v>11093</v>
      </c>
      <c r="C18349" s="63" t="s">
        <v>5741</v>
      </c>
      <c r="D18349" s="183" t="s">
        <v>10337</v>
      </c>
      <c r="E18349" s="126">
        <v>250</v>
      </c>
      <c r="F18349" s="126"/>
      <c r="G18349" s="126">
        <f t="shared" si="317"/>
        <v>-250</v>
      </c>
      <c r="H18349" s="705" t="s">
        <v>12047</v>
      </c>
    </row>
    <row r="18350" spans="1:8" ht="15" x14ac:dyDescent="0.2">
      <c r="A18350" s="734">
        <v>45318</v>
      </c>
      <c r="B18350" s="63" t="s">
        <v>10908</v>
      </c>
      <c r="C18350" s="63" t="s">
        <v>11386</v>
      </c>
      <c r="D18350" s="183" t="s">
        <v>12344</v>
      </c>
      <c r="E18350" s="126">
        <v>50000</v>
      </c>
      <c r="F18350" s="126"/>
      <c r="G18350" s="126">
        <f t="shared" si="317"/>
        <v>-50000</v>
      </c>
      <c r="H18350" s="705" t="s">
        <v>12047</v>
      </c>
    </row>
    <row r="18351" spans="1:8" ht="15" x14ac:dyDescent="0.2">
      <c r="A18351" s="734">
        <v>45318</v>
      </c>
      <c r="B18351" s="63" t="s">
        <v>12207</v>
      </c>
      <c r="C18351" s="63" t="s">
        <v>7906</v>
      </c>
      <c r="D18351" s="183" t="s">
        <v>12345</v>
      </c>
      <c r="E18351" s="126">
        <v>48000</v>
      </c>
      <c r="F18351" s="126"/>
      <c r="G18351" s="126">
        <f t="shared" si="317"/>
        <v>-48000</v>
      </c>
      <c r="H18351" s="705" t="s">
        <v>12047</v>
      </c>
    </row>
    <row r="18352" spans="1:8" ht="15" x14ac:dyDescent="0.2">
      <c r="A18352" s="734">
        <v>45320</v>
      </c>
      <c r="B18352" s="63" t="s">
        <v>12623</v>
      </c>
      <c r="C18352" s="63" t="s">
        <v>10993</v>
      </c>
      <c r="D18352" s="183" t="s">
        <v>12328</v>
      </c>
      <c r="E18352" s="126">
        <v>5000</v>
      </c>
      <c r="F18352" s="126"/>
      <c r="G18352" s="126">
        <f t="shared" si="317"/>
        <v>-5000</v>
      </c>
      <c r="H18352" s="705" t="s">
        <v>12047</v>
      </c>
    </row>
    <row r="18353" spans="1:8" ht="15" x14ac:dyDescent="0.2">
      <c r="A18353" s="734">
        <v>45320</v>
      </c>
      <c r="B18353" s="63" t="s">
        <v>103</v>
      </c>
      <c r="C18353" s="63" t="s">
        <v>372</v>
      </c>
      <c r="D18353" s="183" t="s">
        <v>2108</v>
      </c>
      <c r="E18353" s="126">
        <v>1000</v>
      </c>
      <c r="F18353" s="126"/>
      <c r="G18353" s="126">
        <f t="shared" si="317"/>
        <v>-1000</v>
      </c>
      <c r="H18353" s="705" t="s">
        <v>12047</v>
      </c>
    </row>
    <row r="18354" spans="1:8" ht="15" x14ac:dyDescent="0.2">
      <c r="A18354" s="734">
        <v>45320</v>
      </c>
      <c r="B18354" s="63" t="s">
        <v>103</v>
      </c>
      <c r="C18354" s="63" t="s">
        <v>103</v>
      </c>
      <c r="D18354" s="183" t="s">
        <v>3843</v>
      </c>
      <c r="E18354" s="126">
        <v>3000</v>
      </c>
      <c r="F18354" s="126"/>
      <c r="G18354" s="126">
        <f t="shared" si="317"/>
        <v>-3000</v>
      </c>
      <c r="H18354" s="705" t="s">
        <v>12047</v>
      </c>
    </row>
    <row r="18355" spans="1:8" ht="15" x14ac:dyDescent="0.2">
      <c r="A18355" s="734">
        <v>45320</v>
      </c>
      <c r="B18355" s="63" t="s">
        <v>25</v>
      </c>
      <c r="C18355" s="63" t="s">
        <v>4065</v>
      </c>
      <c r="D18355" s="183" t="s">
        <v>2108</v>
      </c>
      <c r="E18355" s="126">
        <v>1500</v>
      </c>
      <c r="F18355" s="126"/>
      <c r="G18355" s="126">
        <f t="shared" si="317"/>
        <v>-1500</v>
      </c>
      <c r="H18355" s="705" t="s">
        <v>12047</v>
      </c>
    </row>
    <row r="18356" spans="1:8" ht="15" x14ac:dyDescent="0.2">
      <c r="A18356" s="734">
        <v>45320</v>
      </c>
      <c r="B18356" s="63" t="s">
        <v>11089</v>
      </c>
      <c r="C18356" s="670" t="s">
        <v>10993</v>
      </c>
      <c r="D18356" s="907" t="s">
        <v>12346</v>
      </c>
      <c r="E18356" s="672">
        <v>36000</v>
      </c>
      <c r="F18356" s="126"/>
      <c r="G18356" s="126">
        <f t="shared" ref="G18356:G18362" si="318">F18356-E18356</f>
        <v>-36000</v>
      </c>
      <c r="H18356" s="705" t="s">
        <v>12047</v>
      </c>
    </row>
    <row r="18357" spans="1:8" ht="15" x14ac:dyDescent="0.2">
      <c r="A18357" s="734">
        <v>45320</v>
      </c>
      <c r="B18357" s="63" t="s">
        <v>8876</v>
      </c>
      <c r="C18357" s="670" t="s">
        <v>10993</v>
      </c>
      <c r="D18357" s="907" t="s">
        <v>12346</v>
      </c>
      <c r="E18357" s="672">
        <v>8000</v>
      </c>
      <c r="F18357" s="126"/>
      <c r="G18357" s="126">
        <f t="shared" si="318"/>
        <v>-8000</v>
      </c>
      <c r="H18357" s="705" t="s">
        <v>12047</v>
      </c>
    </row>
    <row r="18358" spans="1:8" ht="15" x14ac:dyDescent="0.2">
      <c r="A18358" s="734">
        <v>45320</v>
      </c>
      <c r="B18358" s="63" t="s">
        <v>11738</v>
      </c>
      <c r="C18358" s="670" t="s">
        <v>10993</v>
      </c>
      <c r="D18358" s="907" t="s">
        <v>12346</v>
      </c>
      <c r="E18358" s="672">
        <v>8000</v>
      </c>
      <c r="F18358" s="126"/>
      <c r="G18358" s="126">
        <f t="shared" si="318"/>
        <v>-8000</v>
      </c>
      <c r="H18358" s="705" t="s">
        <v>12047</v>
      </c>
    </row>
    <row r="18359" spans="1:8" ht="15" x14ac:dyDescent="0.2">
      <c r="A18359" s="734">
        <v>45320</v>
      </c>
      <c r="B18359" s="63" t="s">
        <v>6505</v>
      </c>
      <c r="C18359" s="670" t="s">
        <v>10993</v>
      </c>
      <c r="D18359" s="907" t="s">
        <v>12346</v>
      </c>
      <c r="E18359" s="672">
        <v>3600</v>
      </c>
      <c r="F18359" s="126"/>
      <c r="G18359" s="126">
        <f t="shared" si="318"/>
        <v>-3600</v>
      </c>
      <c r="H18359" s="705" t="s">
        <v>12047</v>
      </c>
    </row>
    <row r="18360" spans="1:8" ht="15" x14ac:dyDescent="0.2">
      <c r="A18360" s="734">
        <v>45320</v>
      </c>
      <c r="B18360" s="63" t="s">
        <v>10908</v>
      </c>
      <c r="C18360" s="63" t="s">
        <v>10993</v>
      </c>
      <c r="D18360" s="183" t="s">
        <v>12347</v>
      </c>
      <c r="E18360" s="126">
        <v>5000</v>
      </c>
      <c r="F18360" s="126"/>
      <c r="G18360" s="126">
        <f t="shared" si="318"/>
        <v>-5000</v>
      </c>
      <c r="H18360" s="705" t="s">
        <v>12047</v>
      </c>
    </row>
    <row r="18361" spans="1:8" ht="15" x14ac:dyDescent="0.2">
      <c r="A18361" s="734">
        <v>45320</v>
      </c>
      <c r="B18361" s="63" t="s">
        <v>10908</v>
      </c>
      <c r="C18361" s="63" t="s">
        <v>286</v>
      </c>
      <c r="D18361" s="183" t="s">
        <v>12348</v>
      </c>
      <c r="E18361" s="126">
        <v>20000</v>
      </c>
      <c r="F18361" s="126"/>
      <c r="G18361" s="126">
        <f t="shared" si="318"/>
        <v>-20000</v>
      </c>
      <c r="H18361" s="705" t="s">
        <v>12047</v>
      </c>
    </row>
    <row r="18362" spans="1:8" ht="15" x14ac:dyDescent="0.2">
      <c r="A18362" s="734">
        <v>45320</v>
      </c>
      <c r="B18362" s="63" t="s">
        <v>11635</v>
      </c>
      <c r="C18362" s="63" t="s">
        <v>286</v>
      </c>
      <c r="D18362" s="183" t="s">
        <v>12349</v>
      </c>
      <c r="E18362" s="126">
        <v>20000</v>
      </c>
      <c r="F18362" s="126"/>
      <c r="G18362" s="126">
        <f t="shared" si="318"/>
        <v>-20000</v>
      </c>
      <c r="H18362" s="705" t="s">
        <v>12047</v>
      </c>
    </row>
    <row r="18363" spans="1:8" ht="15" x14ac:dyDescent="0.2">
      <c r="A18363" s="734">
        <v>45320</v>
      </c>
      <c r="B18363" s="63" t="s">
        <v>11089</v>
      </c>
      <c r="C18363" s="63" t="s">
        <v>11975</v>
      </c>
      <c r="D18363" s="183" t="s">
        <v>6927</v>
      </c>
      <c r="E18363" s="126">
        <v>15000</v>
      </c>
      <c r="F18363" s="126"/>
      <c r="G18363" s="126">
        <f t="shared" ref="G18363:G18369" si="319">F18363-E18363</f>
        <v>-15000</v>
      </c>
      <c r="H18363" s="705" t="s">
        <v>12047</v>
      </c>
    </row>
    <row r="18364" spans="1:8" ht="15" x14ac:dyDescent="0.2">
      <c r="A18364" s="734">
        <v>45320</v>
      </c>
      <c r="B18364" s="63" t="s">
        <v>12207</v>
      </c>
      <c r="C18364" s="63" t="s">
        <v>5387</v>
      </c>
      <c r="D18364" s="183" t="s">
        <v>12191</v>
      </c>
      <c r="E18364" s="126">
        <v>1250</v>
      </c>
      <c r="F18364" s="126"/>
      <c r="G18364" s="126">
        <f t="shared" si="319"/>
        <v>-1250</v>
      </c>
      <c r="H18364" s="705" t="s">
        <v>12047</v>
      </c>
    </row>
    <row r="18365" spans="1:8" ht="15" x14ac:dyDescent="0.2">
      <c r="A18365" s="734">
        <v>45320</v>
      </c>
      <c r="B18365" s="63" t="s">
        <v>11897</v>
      </c>
      <c r="C18365" s="63" t="s">
        <v>5741</v>
      </c>
      <c r="D18365" s="183" t="s">
        <v>370</v>
      </c>
      <c r="E18365" s="126">
        <v>3500</v>
      </c>
      <c r="F18365" s="126"/>
      <c r="G18365" s="126">
        <f t="shared" si="319"/>
        <v>-3500</v>
      </c>
      <c r="H18365" s="705" t="s">
        <v>12047</v>
      </c>
    </row>
    <row r="18366" spans="1:8" ht="15" x14ac:dyDescent="0.2">
      <c r="A18366" s="734">
        <v>45320</v>
      </c>
      <c r="B18366" s="63" t="s">
        <v>11093</v>
      </c>
      <c r="C18366" s="63" t="s">
        <v>9549</v>
      </c>
      <c r="D18366" s="183" t="s">
        <v>1157</v>
      </c>
      <c r="E18366" s="126">
        <v>50000</v>
      </c>
      <c r="F18366" s="126"/>
      <c r="G18366" s="126">
        <f t="shared" si="319"/>
        <v>-50000</v>
      </c>
      <c r="H18366" s="705" t="s">
        <v>12047</v>
      </c>
    </row>
    <row r="18367" spans="1:8" ht="15" x14ac:dyDescent="0.2">
      <c r="A18367" s="734">
        <v>45320</v>
      </c>
      <c r="B18367" s="63" t="s">
        <v>12207</v>
      </c>
      <c r="C18367" s="63" t="s">
        <v>10993</v>
      </c>
      <c r="D18367" s="183" t="s">
        <v>12353</v>
      </c>
      <c r="E18367" s="126">
        <v>3680</v>
      </c>
      <c r="F18367" s="126"/>
      <c r="G18367" s="126">
        <f t="shared" si="319"/>
        <v>-3680</v>
      </c>
      <c r="H18367" s="705" t="s">
        <v>12047</v>
      </c>
    </row>
    <row r="18368" spans="1:8" ht="15" x14ac:dyDescent="0.2">
      <c r="A18368" s="734">
        <v>45320</v>
      </c>
      <c r="B18368" s="63" t="s">
        <v>12531</v>
      </c>
      <c r="C18368" s="63" t="s">
        <v>5741</v>
      </c>
      <c r="D18368" s="183" t="s">
        <v>370</v>
      </c>
      <c r="E18368" s="126">
        <v>250</v>
      </c>
      <c r="F18368" s="126"/>
      <c r="G18368" s="126">
        <f t="shared" si="319"/>
        <v>-250</v>
      </c>
      <c r="H18368" s="705" t="s">
        <v>12047</v>
      </c>
    </row>
    <row r="18369" spans="1:8" ht="15" x14ac:dyDescent="0.2">
      <c r="A18369" s="734">
        <v>45320</v>
      </c>
      <c r="B18369" s="63" t="s">
        <v>11897</v>
      </c>
      <c r="C18369" s="63" t="s">
        <v>392</v>
      </c>
      <c r="D18369" s="183" t="s">
        <v>12354</v>
      </c>
      <c r="E18369" s="126">
        <v>47000</v>
      </c>
      <c r="F18369" s="126"/>
      <c r="G18369" s="126">
        <f t="shared" si="319"/>
        <v>-47000</v>
      </c>
      <c r="H18369" s="705" t="s">
        <v>12047</v>
      </c>
    </row>
    <row r="18370" spans="1:8" ht="15" x14ac:dyDescent="0.2">
      <c r="A18370" s="734">
        <v>45320</v>
      </c>
      <c r="B18370" s="63" t="s">
        <v>11089</v>
      </c>
      <c r="C18370" s="63" t="s">
        <v>256</v>
      </c>
      <c r="D18370" s="183" t="s">
        <v>12358</v>
      </c>
      <c r="E18370" s="126">
        <v>491000</v>
      </c>
      <c r="F18370" s="126"/>
      <c r="G18370" s="126">
        <f>F18370-E18370</f>
        <v>-491000</v>
      </c>
      <c r="H18370" s="705" t="s">
        <v>12047</v>
      </c>
    </row>
    <row r="18371" spans="1:8" ht="24" x14ac:dyDescent="0.2">
      <c r="A18371" s="734">
        <v>45320</v>
      </c>
      <c r="B18371" s="63" t="s">
        <v>11897</v>
      </c>
      <c r="C18371" s="63" t="s">
        <v>7467</v>
      </c>
      <c r="D18371" s="183" t="s">
        <v>12359</v>
      </c>
      <c r="E18371" s="126">
        <v>650000</v>
      </c>
      <c r="F18371" s="126"/>
      <c r="G18371" s="126">
        <f>F18371-E18371</f>
        <v>-650000</v>
      </c>
      <c r="H18371" s="705" t="s">
        <v>12047</v>
      </c>
    </row>
    <row r="18372" spans="1:8" ht="24" x14ac:dyDescent="0.2">
      <c r="A18372" s="734">
        <v>45320</v>
      </c>
      <c r="B18372" s="63" t="s">
        <v>11635</v>
      </c>
      <c r="C18372" s="63" t="s">
        <v>7467</v>
      </c>
      <c r="D18372" s="183" t="s">
        <v>12359</v>
      </c>
      <c r="E18372" s="126">
        <v>700000</v>
      </c>
      <c r="F18372" s="126"/>
      <c r="G18372" s="126">
        <f>F18372-E18372</f>
        <v>-700000</v>
      </c>
      <c r="H18372" s="705" t="s">
        <v>12047</v>
      </c>
    </row>
    <row r="18373" spans="1:8" ht="15" x14ac:dyDescent="0.2">
      <c r="A18373" s="734">
        <v>45320</v>
      </c>
      <c r="B18373" s="63" t="s">
        <v>11089</v>
      </c>
      <c r="C18373" s="63" t="s">
        <v>7775</v>
      </c>
      <c r="D18373" s="183" t="s">
        <v>12364</v>
      </c>
      <c r="E18373" s="126">
        <v>10000</v>
      </c>
      <c r="F18373" s="126"/>
      <c r="G18373" s="126">
        <f>F18373-E18373</f>
        <v>-10000</v>
      </c>
      <c r="H18373" s="705" t="s">
        <v>12047</v>
      </c>
    </row>
    <row r="18374" spans="1:8" ht="24" x14ac:dyDescent="0.2">
      <c r="A18374" s="734">
        <v>45320</v>
      </c>
      <c r="B18374" s="63" t="s">
        <v>10471</v>
      </c>
      <c r="C18374" s="63" t="s">
        <v>12362</v>
      </c>
      <c r="D18374" s="183" t="s">
        <v>12363</v>
      </c>
      <c r="E18374" s="126">
        <v>62400</v>
      </c>
      <c r="F18374" s="126"/>
      <c r="G18374" s="126">
        <f>F18374-E18374</f>
        <v>-62400</v>
      </c>
      <c r="H18374" s="705" t="s">
        <v>12047</v>
      </c>
    </row>
    <row r="18375" spans="1:8" ht="15" x14ac:dyDescent="0.2">
      <c r="A18375" s="734">
        <v>45320</v>
      </c>
      <c r="B18375" s="63" t="s">
        <v>12207</v>
      </c>
      <c r="C18375" s="63" t="s">
        <v>5741</v>
      </c>
      <c r="D18375" s="183" t="s">
        <v>370</v>
      </c>
      <c r="E18375" s="126">
        <v>500</v>
      </c>
      <c r="F18375" s="126"/>
      <c r="G18375" s="126">
        <f t="shared" ref="G18375:G18410" si="320">F18375-E18375</f>
        <v>-500</v>
      </c>
      <c r="H18375" s="705" t="s">
        <v>12047</v>
      </c>
    </row>
    <row r="18376" spans="1:8" ht="15" x14ac:dyDescent="0.2">
      <c r="A18376" s="734">
        <v>45320</v>
      </c>
      <c r="B18376" s="63" t="s">
        <v>8559</v>
      </c>
      <c r="C18376" s="63" t="s">
        <v>5410</v>
      </c>
      <c r="D18376" s="183" t="s">
        <v>370</v>
      </c>
      <c r="E18376" s="126">
        <v>5000</v>
      </c>
      <c r="F18376" s="126"/>
      <c r="G18376" s="126">
        <f t="shared" si="320"/>
        <v>-5000</v>
      </c>
      <c r="H18376" s="705" t="s">
        <v>12047</v>
      </c>
    </row>
    <row r="18377" spans="1:8" ht="15" x14ac:dyDescent="0.2">
      <c r="A18377" s="734">
        <v>45321</v>
      </c>
      <c r="B18377" s="63" t="s">
        <v>10232</v>
      </c>
      <c r="C18377" s="63" t="s">
        <v>11633</v>
      </c>
      <c r="D18377" s="183" t="s">
        <v>12366</v>
      </c>
      <c r="E18377" s="126">
        <v>29280</v>
      </c>
      <c r="F18377" s="126"/>
      <c r="G18377" s="126">
        <f t="shared" si="320"/>
        <v>-29280</v>
      </c>
      <c r="H18377" s="705" t="s">
        <v>12047</v>
      </c>
    </row>
    <row r="18378" spans="1:8" ht="15" x14ac:dyDescent="0.2">
      <c r="A18378" s="734">
        <v>45321</v>
      </c>
      <c r="B18378" s="63" t="s">
        <v>12207</v>
      </c>
      <c r="C18378" s="63" t="s">
        <v>10993</v>
      </c>
      <c r="D18378" s="183" t="s">
        <v>12367</v>
      </c>
      <c r="E18378" s="126">
        <v>11060</v>
      </c>
      <c r="F18378" s="126"/>
      <c r="G18378" s="126">
        <f t="shared" si="320"/>
        <v>-11060</v>
      </c>
      <c r="H18378" s="705" t="s">
        <v>12047</v>
      </c>
    </row>
    <row r="18379" spans="1:8" ht="15" x14ac:dyDescent="0.2">
      <c r="A18379" s="734">
        <v>45321</v>
      </c>
      <c r="B18379" s="63" t="s">
        <v>12207</v>
      </c>
      <c r="C18379" s="63" t="s">
        <v>5741</v>
      </c>
      <c r="D18379" s="183" t="s">
        <v>370</v>
      </c>
      <c r="E18379" s="126">
        <v>1000</v>
      </c>
      <c r="F18379" s="126"/>
      <c r="G18379" s="126">
        <f t="shared" si="320"/>
        <v>-1000</v>
      </c>
      <c r="H18379" s="705" t="s">
        <v>12047</v>
      </c>
    </row>
    <row r="18380" spans="1:8" ht="15" x14ac:dyDescent="0.2">
      <c r="A18380" s="734">
        <v>45321</v>
      </c>
      <c r="B18380" s="63" t="s">
        <v>11897</v>
      </c>
      <c r="C18380" s="1099" t="s">
        <v>794</v>
      </c>
      <c r="D18380" s="1102" t="s">
        <v>12218</v>
      </c>
      <c r="E18380" s="1101">
        <v>25000</v>
      </c>
      <c r="F18380" s="126"/>
      <c r="G18380" s="126">
        <f t="shared" ref="G18380:G18384" si="321">F18380-E18380</f>
        <v>-25000</v>
      </c>
      <c r="H18380" s="705" t="s">
        <v>12047</v>
      </c>
    </row>
    <row r="18381" spans="1:8" ht="15" x14ac:dyDescent="0.2">
      <c r="A18381" s="734">
        <v>45321</v>
      </c>
      <c r="B18381" s="63" t="s">
        <v>11089</v>
      </c>
      <c r="C18381" s="1099" t="s">
        <v>794</v>
      </c>
      <c r="D18381" s="1102" t="s">
        <v>12218</v>
      </c>
      <c r="E18381" s="1101">
        <v>25000</v>
      </c>
      <c r="F18381" s="126"/>
      <c r="G18381" s="126">
        <f t="shared" si="321"/>
        <v>-25000</v>
      </c>
      <c r="H18381" s="705" t="s">
        <v>12047</v>
      </c>
    </row>
    <row r="18382" spans="1:8" ht="15" x14ac:dyDescent="0.2">
      <c r="A18382" s="734">
        <v>45321</v>
      </c>
      <c r="B18382" s="63" t="s">
        <v>11635</v>
      </c>
      <c r="C18382" s="1099" t="s">
        <v>794</v>
      </c>
      <c r="D18382" s="1102" t="s">
        <v>12219</v>
      </c>
      <c r="E18382" s="1101">
        <v>25000</v>
      </c>
      <c r="F18382" s="126"/>
      <c r="G18382" s="126">
        <f t="shared" si="321"/>
        <v>-25000</v>
      </c>
      <c r="H18382" s="705" t="s">
        <v>12047</v>
      </c>
    </row>
    <row r="18383" spans="1:8" ht="15" x14ac:dyDescent="0.2">
      <c r="A18383" s="734">
        <v>45321</v>
      </c>
      <c r="B18383" s="63" t="s">
        <v>10232</v>
      </c>
      <c r="C18383" s="1099" t="s">
        <v>794</v>
      </c>
      <c r="D18383" s="1102" t="s">
        <v>12219</v>
      </c>
      <c r="E18383" s="1101">
        <v>25000</v>
      </c>
      <c r="F18383" s="126"/>
      <c r="G18383" s="126">
        <f t="shared" si="321"/>
        <v>-25000</v>
      </c>
      <c r="H18383" s="705" t="s">
        <v>12047</v>
      </c>
    </row>
    <row r="18384" spans="1:8" ht="15" x14ac:dyDescent="0.2">
      <c r="A18384" s="734">
        <v>45321</v>
      </c>
      <c r="B18384" s="63" t="s">
        <v>25</v>
      </c>
      <c r="C18384" s="1099" t="s">
        <v>794</v>
      </c>
      <c r="D18384" s="1102" t="s">
        <v>12220</v>
      </c>
      <c r="E18384" s="1101">
        <v>105000</v>
      </c>
      <c r="F18384" s="126"/>
      <c r="G18384" s="126">
        <f t="shared" si="321"/>
        <v>-105000</v>
      </c>
      <c r="H18384" s="705" t="s">
        <v>12047</v>
      </c>
    </row>
    <row r="18385" spans="1:8" ht="15" x14ac:dyDescent="0.2">
      <c r="A18385" s="734">
        <v>45321</v>
      </c>
      <c r="B18385" s="63" t="s">
        <v>11738</v>
      </c>
      <c r="C18385" s="1099" t="s">
        <v>794</v>
      </c>
      <c r="D18385" s="1102" t="s">
        <v>12410</v>
      </c>
      <c r="E18385" s="1101">
        <v>649700</v>
      </c>
      <c r="F18385" s="126"/>
      <c r="G18385" s="126">
        <f t="shared" ref="G18385:G18404" si="322">F18385-E18385</f>
        <v>-649700</v>
      </c>
      <c r="H18385" s="705" t="s">
        <v>12047</v>
      </c>
    </row>
    <row r="18386" spans="1:8" ht="15" x14ac:dyDescent="0.2">
      <c r="A18386" s="734">
        <v>45321</v>
      </c>
      <c r="B18386" s="63" t="s">
        <v>37</v>
      </c>
      <c r="C18386" s="1099" t="s">
        <v>794</v>
      </c>
      <c r="D18386" s="1102" t="s">
        <v>11845</v>
      </c>
      <c r="E18386" s="1101">
        <v>169677.41935483873</v>
      </c>
      <c r="F18386" s="126"/>
      <c r="G18386" s="126">
        <f t="shared" si="322"/>
        <v>-169677.41935483873</v>
      </c>
      <c r="H18386" s="705" t="s">
        <v>12047</v>
      </c>
    </row>
    <row r="18387" spans="1:8" ht="15" x14ac:dyDescent="0.2">
      <c r="A18387" s="734">
        <v>45321</v>
      </c>
      <c r="B18387" s="63" t="s">
        <v>103</v>
      </c>
      <c r="C18387" s="1099" t="s">
        <v>794</v>
      </c>
      <c r="D18387" s="1102" t="s">
        <v>10137</v>
      </c>
      <c r="E18387" s="1101">
        <v>260000</v>
      </c>
      <c r="F18387" s="126"/>
      <c r="G18387" s="126">
        <f t="shared" si="322"/>
        <v>-260000</v>
      </c>
      <c r="H18387" s="705" t="s">
        <v>12047</v>
      </c>
    </row>
    <row r="18388" spans="1:8" ht="15" x14ac:dyDescent="0.2">
      <c r="A18388" s="734">
        <v>45321</v>
      </c>
      <c r="B18388" s="63" t="s">
        <v>8559</v>
      </c>
      <c r="C18388" s="1099" t="s">
        <v>794</v>
      </c>
      <c r="D18388" s="1102" t="s">
        <v>12411</v>
      </c>
      <c r="E18388" s="1101">
        <v>61200</v>
      </c>
      <c r="F18388" s="126"/>
      <c r="G18388" s="126">
        <f t="shared" si="322"/>
        <v>-61200</v>
      </c>
      <c r="H18388" s="705" t="s">
        <v>12047</v>
      </c>
    </row>
    <row r="18389" spans="1:8" ht="15" x14ac:dyDescent="0.2">
      <c r="A18389" s="734">
        <v>45321</v>
      </c>
      <c r="B18389" s="63" t="s">
        <v>11089</v>
      </c>
      <c r="C18389" s="1099" t="s">
        <v>794</v>
      </c>
      <c r="D18389" s="1102" t="s">
        <v>11847</v>
      </c>
      <c r="E18389" s="1101">
        <v>42700</v>
      </c>
      <c r="F18389" s="126"/>
      <c r="G18389" s="126">
        <f t="shared" si="322"/>
        <v>-42700</v>
      </c>
      <c r="H18389" s="705" t="s">
        <v>12047</v>
      </c>
    </row>
    <row r="18390" spans="1:8" ht="15" x14ac:dyDescent="0.2">
      <c r="A18390" s="734">
        <v>45321</v>
      </c>
      <c r="B18390" s="63" t="s">
        <v>7807</v>
      </c>
      <c r="C18390" s="1099" t="s">
        <v>794</v>
      </c>
      <c r="D18390" s="1102" t="s">
        <v>10118</v>
      </c>
      <c r="E18390" s="1101">
        <v>36200</v>
      </c>
      <c r="F18390" s="126"/>
      <c r="G18390" s="126">
        <f t="shared" si="322"/>
        <v>-36200</v>
      </c>
      <c r="H18390" s="705" t="s">
        <v>12047</v>
      </c>
    </row>
    <row r="18391" spans="1:8" ht="15" x14ac:dyDescent="0.2">
      <c r="A18391" s="734">
        <v>45321</v>
      </c>
      <c r="B18391" s="63" t="s">
        <v>11089</v>
      </c>
      <c r="C18391" s="1099" t="s">
        <v>794</v>
      </c>
      <c r="D18391" s="1102" t="s">
        <v>12412</v>
      </c>
      <c r="E18391" s="1101">
        <v>44250</v>
      </c>
      <c r="F18391" s="126"/>
      <c r="G18391" s="126">
        <f t="shared" si="322"/>
        <v>-44250</v>
      </c>
      <c r="H18391" s="705" t="s">
        <v>12047</v>
      </c>
    </row>
    <row r="18392" spans="1:8" ht="15" x14ac:dyDescent="0.2">
      <c r="A18392" s="734">
        <v>45321</v>
      </c>
      <c r="B18392" s="63" t="s">
        <v>11089</v>
      </c>
      <c r="C18392" s="1099" t="s">
        <v>794</v>
      </c>
      <c r="D18392" s="1102" t="s">
        <v>12413</v>
      </c>
      <c r="E18392" s="1101">
        <v>34840</v>
      </c>
      <c r="F18392" s="126"/>
      <c r="G18392" s="126">
        <f t="shared" si="322"/>
        <v>-34840</v>
      </c>
      <c r="H18392" s="705" t="s">
        <v>12047</v>
      </c>
    </row>
    <row r="18393" spans="1:8" ht="15" x14ac:dyDescent="0.2">
      <c r="A18393" s="734">
        <v>45321</v>
      </c>
      <c r="B18393" s="63" t="s">
        <v>11635</v>
      </c>
      <c r="C18393" s="1099" t="s">
        <v>794</v>
      </c>
      <c r="D18393" s="1102" t="s">
        <v>11597</v>
      </c>
      <c r="E18393" s="1101">
        <v>45000</v>
      </c>
      <c r="F18393" s="126"/>
      <c r="G18393" s="126">
        <f t="shared" si="322"/>
        <v>-45000</v>
      </c>
      <c r="H18393" s="705" t="s">
        <v>12047</v>
      </c>
    </row>
    <row r="18394" spans="1:8" ht="15" x14ac:dyDescent="0.2">
      <c r="A18394" s="734">
        <v>45321</v>
      </c>
      <c r="B18394" s="63" t="s">
        <v>11897</v>
      </c>
      <c r="C18394" s="1099" t="s">
        <v>794</v>
      </c>
      <c r="D18394" s="1102" t="s">
        <v>10749</v>
      </c>
      <c r="E18394" s="1101">
        <v>100500</v>
      </c>
      <c r="F18394" s="126"/>
      <c r="G18394" s="126">
        <f t="shared" si="322"/>
        <v>-100500</v>
      </c>
      <c r="H18394" s="705" t="s">
        <v>12047</v>
      </c>
    </row>
    <row r="18395" spans="1:8" ht="15" x14ac:dyDescent="0.2">
      <c r="A18395" s="734">
        <v>45321</v>
      </c>
      <c r="B18395" s="63" t="s">
        <v>3945</v>
      </c>
      <c r="C18395" s="1099" t="s">
        <v>794</v>
      </c>
      <c r="D18395" s="1102" t="s">
        <v>12414</v>
      </c>
      <c r="E18395" s="1101">
        <v>137891.12903225806</v>
      </c>
      <c r="F18395" s="126"/>
      <c r="G18395" s="126">
        <f t="shared" si="322"/>
        <v>-137891.12903225806</v>
      </c>
      <c r="H18395" s="705" t="s">
        <v>12047</v>
      </c>
    </row>
    <row r="18396" spans="1:8" ht="15" x14ac:dyDescent="0.2">
      <c r="A18396" s="734">
        <v>45321</v>
      </c>
      <c r="B18396" s="63" t="s">
        <v>3946</v>
      </c>
      <c r="C18396" s="1099" t="s">
        <v>794</v>
      </c>
      <c r="D18396" s="1102" t="s">
        <v>12415</v>
      </c>
      <c r="E18396" s="1101">
        <v>128949.59677419355</v>
      </c>
      <c r="F18396" s="126"/>
      <c r="G18396" s="126">
        <f t="shared" si="322"/>
        <v>-128949.59677419355</v>
      </c>
      <c r="H18396" s="705" t="s">
        <v>12047</v>
      </c>
    </row>
    <row r="18397" spans="1:8" ht="15" x14ac:dyDescent="0.2">
      <c r="A18397" s="734">
        <v>45321</v>
      </c>
      <c r="B18397" s="63" t="s">
        <v>8559</v>
      </c>
      <c r="C18397" s="1099" t="s">
        <v>794</v>
      </c>
      <c r="D18397" s="1102" t="s">
        <v>12416</v>
      </c>
      <c r="E18397" s="1101">
        <v>182668</v>
      </c>
      <c r="F18397" s="126"/>
      <c r="G18397" s="126">
        <f t="shared" si="322"/>
        <v>-182668</v>
      </c>
      <c r="H18397" s="705" t="s">
        <v>12047</v>
      </c>
    </row>
    <row r="18398" spans="1:8" ht="15" x14ac:dyDescent="0.2">
      <c r="A18398" s="734">
        <v>45321</v>
      </c>
      <c r="B18398" s="63" t="s">
        <v>11635</v>
      </c>
      <c r="C18398" s="1099" t="s">
        <v>794</v>
      </c>
      <c r="D18398" s="1102" t="s">
        <v>12417</v>
      </c>
      <c r="E18398" s="1101">
        <v>62250</v>
      </c>
      <c r="F18398" s="126"/>
      <c r="G18398" s="126">
        <f t="shared" si="322"/>
        <v>-62250</v>
      </c>
      <c r="H18398" s="705" t="s">
        <v>12047</v>
      </c>
    </row>
    <row r="18399" spans="1:8" ht="15" x14ac:dyDescent="0.2">
      <c r="A18399" s="734">
        <v>45321</v>
      </c>
      <c r="B18399" s="63" t="s">
        <v>10908</v>
      </c>
      <c r="C18399" s="1099" t="s">
        <v>794</v>
      </c>
      <c r="D18399" s="1102" t="s">
        <v>12177</v>
      </c>
      <c r="E18399" s="1101">
        <v>60000</v>
      </c>
      <c r="F18399" s="126"/>
      <c r="G18399" s="126">
        <f t="shared" si="322"/>
        <v>-60000</v>
      </c>
      <c r="H18399" s="705" t="s">
        <v>12047</v>
      </c>
    </row>
    <row r="18400" spans="1:8" ht="15" x14ac:dyDescent="0.2">
      <c r="A18400" s="734">
        <v>45321</v>
      </c>
      <c r="B18400" s="63" t="s">
        <v>10908</v>
      </c>
      <c r="C18400" s="1099" t="s">
        <v>794</v>
      </c>
      <c r="D18400" s="1102" t="s">
        <v>12418</v>
      </c>
      <c r="E18400" s="1101">
        <v>38258.06451612903</v>
      </c>
      <c r="F18400" s="126"/>
      <c r="G18400" s="126">
        <f t="shared" si="322"/>
        <v>-38258.06451612903</v>
      </c>
      <c r="H18400" s="705" t="s">
        <v>12047</v>
      </c>
    </row>
    <row r="18401" spans="1:10" ht="15" x14ac:dyDescent="0.2">
      <c r="A18401" s="734">
        <v>45321</v>
      </c>
      <c r="B18401" s="63" t="s">
        <v>11897</v>
      </c>
      <c r="C18401" s="1099" t="s">
        <v>794</v>
      </c>
      <c r="D18401" s="1102" t="s">
        <v>11609</v>
      </c>
      <c r="E18401" s="1101">
        <v>51900</v>
      </c>
      <c r="F18401" s="126"/>
      <c r="G18401" s="126">
        <f t="shared" si="322"/>
        <v>-51900</v>
      </c>
      <c r="H18401" s="705" t="s">
        <v>12047</v>
      </c>
    </row>
    <row r="18402" spans="1:10" ht="15" x14ac:dyDescent="0.2">
      <c r="A18402" s="734">
        <v>45321</v>
      </c>
      <c r="B18402" s="63" t="s">
        <v>11089</v>
      </c>
      <c r="C18402" s="1099" t="s">
        <v>794</v>
      </c>
      <c r="D18402" s="1102" t="s">
        <v>11854</v>
      </c>
      <c r="E18402" s="1101">
        <v>41010</v>
      </c>
      <c r="F18402" s="126"/>
      <c r="G18402" s="126">
        <f t="shared" si="322"/>
        <v>-41010</v>
      </c>
      <c r="H18402" s="705" t="s">
        <v>12047</v>
      </c>
    </row>
    <row r="18403" spans="1:10" ht="15" x14ac:dyDescent="0.2">
      <c r="A18403" s="734">
        <v>45321</v>
      </c>
      <c r="B18403" s="63" t="s">
        <v>3946</v>
      </c>
      <c r="C18403" s="1099" t="s">
        <v>794</v>
      </c>
      <c r="D18403" s="1102" t="s">
        <v>12419</v>
      </c>
      <c r="E18403" s="1101">
        <v>31000</v>
      </c>
      <c r="F18403" s="126"/>
      <c r="G18403" s="126">
        <f t="shared" si="322"/>
        <v>-31000</v>
      </c>
      <c r="H18403" s="705" t="s">
        <v>12047</v>
      </c>
    </row>
    <row r="18404" spans="1:10" ht="15" x14ac:dyDescent="0.2">
      <c r="A18404" s="734">
        <v>45321</v>
      </c>
      <c r="B18404" s="63" t="s">
        <v>9986</v>
      </c>
      <c r="C18404" s="1099" t="s">
        <v>794</v>
      </c>
      <c r="D18404" s="1102" t="s">
        <v>12116</v>
      </c>
      <c r="E18404" s="1101">
        <v>17750</v>
      </c>
      <c r="F18404" s="126"/>
      <c r="G18404" s="126">
        <f t="shared" si="322"/>
        <v>-17750</v>
      </c>
      <c r="H18404" s="705" t="s">
        <v>12047</v>
      </c>
    </row>
    <row r="18405" spans="1:10" ht="15" x14ac:dyDescent="0.2">
      <c r="A18405" s="734">
        <v>45321</v>
      </c>
      <c r="B18405" s="63" t="s">
        <v>37</v>
      </c>
      <c r="C18405" s="1099" t="s">
        <v>794</v>
      </c>
      <c r="D18405" s="1102" t="s">
        <v>12514</v>
      </c>
      <c r="E18405" s="1101">
        <v>105000</v>
      </c>
      <c r="F18405" s="126"/>
      <c r="G18405" s="126">
        <f>F18405-E18405</f>
        <v>-105000</v>
      </c>
      <c r="H18405" s="705" t="s">
        <v>12047</v>
      </c>
      <c r="J18405" s="40"/>
    </row>
    <row r="18406" spans="1:10" ht="15" x14ac:dyDescent="0.2">
      <c r="A18406" s="734">
        <v>45321</v>
      </c>
      <c r="B18406" s="63" t="s">
        <v>10179</v>
      </c>
      <c r="C18406" s="1099" t="s">
        <v>794</v>
      </c>
      <c r="D18406" s="1102" t="s">
        <v>8431</v>
      </c>
      <c r="E18406" s="1101">
        <v>5000</v>
      </c>
      <c r="F18406" s="126"/>
      <c r="G18406" s="126">
        <f>F18406-E18406</f>
        <v>-5000</v>
      </c>
      <c r="H18406" s="705" t="s">
        <v>12047</v>
      </c>
      <c r="J18406" s="40"/>
    </row>
    <row r="18407" spans="1:10" ht="15" x14ac:dyDescent="0.2">
      <c r="A18407" s="734">
        <v>45321</v>
      </c>
      <c r="B18407" s="63" t="s">
        <v>3946</v>
      </c>
      <c r="C18407" s="63" t="s">
        <v>794</v>
      </c>
      <c r="D18407" s="183" t="s">
        <v>12534</v>
      </c>
      <c r="E18407" s="126">
        <v>6050</v>
      </c>
      <c r="F18407" s="126"/>
      <c r="G18407" s="126">
        <f>F18407-E18407</f>
        <v>-6050</v>
      </c>
      <c r="H18407" s="705" t="s">
        <v>12047</v>
      </c>
      <c r="J18407" s="40"/>
    </row>
    <row r="18408" spans="1:10" ht="15" x14ac:dyDescent="0.2">
      <c r="A18408" s="734">
        <v>45321</v>
      </c>
      <c r="B18408" s="63" t="s">
        <v>12623</v>
      </c>
      <c r="C18408" s="63" t="s">
        <v>10993</v>
      </c>
      <c r="D18408" s="183" t="s">
        <v>10009</v>
      </c>
      <c r="E18408" s="126">
        <v>1500</v>
      </c>
      <c r="F18408" s="126"/>
      <c r="G18408" s="126">
        <f t="shared" si="320"/>
        <v>-1500</v>
      </c>
      <c r="H18408" s="705" t="s">
        <v>12047</v>
      </c>
    </row>
    <row r="18409" spans="1:10" ht="15" x14ac:dyDescent="0.2">
      <c r="A18409" s="734">
        <v>45321</v>
      </c>
      <c r="B18409" s="63" t="s">
        <v>12207</v>
      </c>
      <c r="C18409" s="63" t="s">
        <v>10993</v>
      </c>
      <c r="D18409" s="183" t="s">
        <v>12368</v>
      </c>
      <c r="E18409" s="126">
        <v>2715</v>
      </c>
      <c r="F18409" s="126"/>
      <c r="G18409" s="126">
        <f t="shared" si="320"/>
        <v>-2715</v>
      </c>
      <c r="H18409" s="705" t="s">
        <v>12047</v>
      </c>
    </row>
    <row r="18410" spans="1:10" ht="18.75" customHeight="1" x14ac:dyDescent="0.2">
      <c r="A18410" s="734">
        <v>45321</v>
      </c>
      <c r="B18410" s="63" t="s">
        <v>11089</v>
      </c>
      <c r="C18410" s="63" t="s">
        <v>10993</v>
      </c>
      <c r="D18410" s="183" t="s">
        <v>12369</v>
      </c>
      <c r="E18410" s="126">
        <v>27400</v>
      </c>
      <c r="F18410" s="126"/>
      <c r="G18410" s="126">
        <f t="shared" si="320"/>
        <v>-27400</v>
      </c>
      <c r="H18410" s="705" t="s">
        <v>12047</v>
      </c>
    </row>
    <row r="18411" spans="1:10" ht="18.75" customHeight="1" x14ac:dyDescent="0.2">
      <c r="A18411" s="734">
        <v>45321</v>
      </c>
      <c r="B18411" s="63" t="s">
        <v>12623</v>
      </c>
      <c r="C18411" s="63" t="s">
        <v>12307</v>
      </c>
      <c r="D18411" s="183" t="s">
        <v>12370</v>
      </c>
      <c r="E18411" s="126">
        <v>5000</v>
      </c>
      <c r="F18411" s="126"/>
      <c r="G18411" s="126">
        <f t="shared" ref="G18411:G18417" si="323">F18411-E18411</f>
        <v>-5000</v>
      </c>
      <c r="H18411" s="705" t="s">
        <v>12047</v>
      </c>
    </row>
    <row r="18412" spans="1:10" ht="18.75" customHeight="1" x14ac:dyDescent="0.2">
      <c r="A18412" s="734">
        <v>45321</v>
      </c>
      <c r="B18412" s="63" t="s">
        <v>12371</v>
      </c>
      <c r="C18412" s="63" t="s">
        <v>286</v>
      </c>
      <c r="D18412" s="183" t="s">
        <v>12372</v>
      </c>
      <c r="E18412" s="126">
        <v>2700</v>
      </c>
      <c r="F18412" s="126"/>
      <c r="G18412" s="126">
        <f t="shared" si="323"/>
        <v>-2700</v>
      </c>
      <c r="H18412" s="705" t="s">
        <v>12047</v>
      </c>
    </row>
    <row r="18413" spans="1:10" ht="18.75" customHeight="1" x14ac:dyDescent="0.2">
      <c r="A18413" s="734">
        <v>45322</v>
      </c>
      <c r="B18413" s="63" t="s">
        <v>8559</v>
      </c>
      <c r="C18413" s="63" t="s">
        <v>12373</v>
      </c>
      <c r="D18413" s="183" t="s">
        <v>12374</v>
      </c>
      <c r="E18413" s="126">
        <v>5000</v>
      </c>
      <c r="F18413" s="126"/>
      <c r="G18413" s="126">
        <f t="shared" si="323"/>
        <v>-5000</v>
      </c>
      <c r="H18413" s="705" t="s">
        <v>12047</v>
      </c>
    </row>
    <row r="18414" spans="1:10" ht="18.75" customHeight="1" x14ac:dyDescent="0.2">
      <c r="A18414" s="734">
        <v>45322</v>
      </c>
      <c r="B18414" s="63" t="s">
        <v>9986</v>
      </c>
      <c r="C18414" s="63" t="s">
        <v>12324</v>
      </c>
      <c r="D18414" s="183" t="s">
        <v>13056</v>
      </c>
      <c r="E18414" s="126">
        <v>100000</v>
      </c>
      <c r="F18414" s="126"/>
      <c r="G18414" s="126">
        <f t="shared" si="323"/>
        <v>-100000</v>
      </c>
      <c r="H18414" s="705" t="s">
        <v>12047</v>
      </c>
    </row>
    <row r="18415" spans="1:10" ht="18.75" customHeight="1" x14ac:dyDescent="0.2">
      <c r="A18415" s="734">
        <v>45322</v>
      </c>
      <c r="B18415" s="63" t="s">
        <v>11635</v>
      </c>
      <c r="C18415" s="63" t="s">
        <v>12324</v>
      </c>
      <c r="D18415" s="183" t="s">
        <v>13056</v>
      </c>
      <c r="E18415" s="126">
        <v>200000</v>
      </c>
      <c r="F18415" s="126"/>
      <c r="G18415" s="126">
        <f t="shared" si="323"/>
        <v>-200000</v>
      </c>
      <c r="H18415" s="705" t="s">
        <v>12047</v>
      </c>
    </row>
    <row r="18416" spans="1:10" ht="18.75" customHeight="1" x14ac:dyDescent="0.2">
      <c r="A18416" s="734">
        <v>45322</v>
      </c>
      <c r="B18416" s="63" t="s">
        <v>12623</v>
      </c>
      <c r="C18416" s="63" t="s">
        <v>10993</v>
      </c>
      <c r="D18416" s="183" t="s">
        <v>12375</v>
      </c>
      <c r="E18416" s="126">
        <v>90000</v>
      </c>
      <c r="F18416" s="126"/>
      <c r="G18416" s="126">
        <f t="shared" si="323"/>
        <v>-90000</v>
      </c>
      <c r="H18416" s="705" t="s">
        <v>12047</v>
      </c>
    </row>
    <row r="18417" spans="1:8" ht="18.75" customHeight="1" x14ac:dyDescent="0.2">
      <c r="A18417" s="734">
        <v>45322</v>
      </c>
      <c r="B18417" s="63" t="s">
        <v>11897</v>
      </c>
      <c r="C18417" s="63" t="s">
        <v>392</v>
      </c>
      <c r="D18417" s="183" t="s">
        <v>3991</v>
      </c>
      <c r="E18417" s="126">
        <v>4200</v>
      </c>
      <c r="F18417" s="126"/>
      <c r="G18417" s="126">
        <f t="shared" si="323"/>
        <v>-4200</v>
      </c>
      <c r="H18417" s="705" t="s">
        <v>12047</v>
      </c>
    </row>
    <row r="18418" spans="1:8" ht="18.75" customHeight="1" x14ac:dyDescent="0.2">
      <c r="A18418" s="734">
        <v>45322</v>
      </c>
      <c r="B18418" s="63" t="s">
        <v>8559</v>
      </c>
      <c r="C18418" s="63" t="s">
        <v>3104</v>
      </c>
      <c r="D18418" s="183" t="s">
        <v>12376</v>
      </c>
      <c r="E18418" s="126">
        <v>15000</v>
      </c>
      <c r="F18418" s="126"/>
      <c r="G18418" s="126">
        <f t="shared" ref="G18418:G18423" si="324">F18418-E18418</f>
        <v>-15000</v>
      </c>
      <c r="H18418" s="705" t="s">
        <v>12047</v>
      </c>
    </row>
    <row r="18419" spans="1:8" ht="18.75" customHeight="1" x14ac:dyDescent="0.2">
      <c r="A18419" s="734">
        <v>45322</v>
      </c>
      <c r="B18419" s="63" t="s">
        <v>103</v>
      </c>
      <c r="C18419" s="63" t="s">
        <v>103</v>
      </c>
      <c r="D18419" s="183" t="s">
        <v>3843</v>
      </c>
      <c r="E18419" s="126">
        <v>3000</v>
      </c>
      <c r="F18419" s="126"/>
      <c r="G18419" s="126">
        <f t="shared" si="324"/>
        <v>-3000</v>
      </c>
      <c r="H18419" s="705" t="s">
        <v>12047</v>
      </c>
    </row>
    <row r="18420" spans="1:8" ht="18.75" customHeight="1" x14ac:dyDescent="0.2">
      <c r="A18420" s="734">
        <v>45322</v>
      </c>
      <c r="B18420" s="63" t="s">
        <v>25</v>
      </c>
      <c r="C18420" s="63" t="s">
        <v>8150</v>
      </c>
      <c r="D18420" s="183" t="s">
        <v>6310</v>
      </c>
      <c r="E18420" s="126">
        <v>860</v>
      </c>
      <c r="F18420" s="126"/>
      <c r="G18420" s="126">
        <f t="shared" si="324"/>
        <v>-860</v>
      </c>
      <c r="H18420" s="705" t="s">
        <v>12047</v>
      </c>
    </row>
    <row r="18421" spans="1:8" ht="18.75" customHeight="1" x14ac:dyDescent="0.2">
      <c r="A18421" s="734">
        <v>45322</v>
      </c>
      <c r="B18421" s="63" t="s">
        <v>11897</v>
      </c>
      <c r="C18421" s="63" t="s">
        <v>5741</v>
      </c>
      <c r="D18421" s="183" t="s">
        <v>370</v>
      </c>
      <c r="E18421" s="126">
        <v>2700</v>
      </c>
      <c r="F18421" s="126"/>
      <c r="G18421" s="126">
        <f t="shared" si="324"/>
        <v>-2700</v>
      </c>
      <c r="H18421" s="705" t="s">
        <v>12047</v>
      </c>
    </row>
    <row r="18422" spans="1:8" ht="18.75" customHeight="1" x14ac:dyDescent="0.2">
      <c r="A18422" s="734">
        <v>45322</v>
      </c>
      <c r="B18422" s="63" t="s">
        <v>12207</v>
      </c>
      <c r="C18422" s="63" t="s">
        <v>5741</v>
      </c>
      <c r="D18422" s="183" t="s">
        <v>370</v>
      </c>
      <c r="E18422" s="126">
        <v>1500</v>
      </c>
      <c r="F18422" s="126"/>
      <c r="G18422" s="126">
        <f t="shared" si="324"/>
        <v>-1500</v>
      </c>
      <c r="H18422" s="705" t="s">
        <v>12047</v>
      </c>
    </row>
    <row r="18423" spans="1:8" ht="18.75" customHeight="1" x14ac:dyDescent="0.2">
      <c r="A18423" s="734">
        <v>45322</v>
      </c>
      <c r="B18423" s="63" t="s">
        <v>11089</v>
      </c>
      <c r="C18423" s="63" t="s">
        <v>11552</v>
      </c>
      <c r="D18423" s="183" t="s">
        <v>12377</v>
      </c>
      <c r="E18423" s="126">
        <v>19100</v>
      </c>
      <c r="F18423" s="126"/>
      <c r="G18423" s="126">
        <f t="shared" si="324"/>
        <v>-19100</v>
      </c>
      <c r="H18423" s="705" t="s">
        <v>12047</v>
      </c>
    </row>
    <row r="18424" spans="1:8" ht="24" x14ac:dyDescent="0.2">
      <c r="A18424" s="733">
        <v>45292</v>
      </c>
      <c r="B18424" s="174" t="s">
        <v>9986</v>
      </c>
      <c r="C18424" s="551" t="s">
        <v>12050</v>
      </c>
      <c r="D18424" s="740" t="s">
        <v>12067</v>
      </c>
      <c r="E18424" s="552">
        <v>91980</v>
      </c>
      <c r="F18424" s="236"/>
      <c r="G18424" s="236">
        <f t="shared" ref="G18424:G18476" si="325">F18424-E18424</f>
        <v>-91980</v>
      </c>
      <c r="H18424" s="709" t="s">
        <v>12047</v>
      </c>
    </row>
    <row r="18425" spans="1:8" ht="24" x14ac:dyDescent="0.2">
      <c r="A18425" s="733">
        <v>45292</v>
      </c>
      <c r="B18425" s="174" t="s">
        <v>10151</v>
      </c>
      <c r="C18425" s="551" t="s">
        <v>12050</v>
      </c>
      <c r="D18425" s="740" t="s">
        <v>12067</v>
      </c>
      <c r="E18425" s="552">
        <v>21340</v>
      </c>
      <c r="F18425" s="236"/>
      <c r="G18425" s="236">
        <f t="shared" si="325"/>
        <v>-21340</v>
      </c>
      <c r="H18425" s="709" t="s">
        <v>12047</v>
      </c>
    </row>
    <row r="18426" spans="1:8" ht="24" x14ac:dyDescent="0.2">
      <c r="A18426" s="733">
        <v>45292</v>
      </c>
      <c r="B18426" s="174" t="s">
        <v>10471</v>
      </c>
      <c r="C18426" s="551" t="s">
        <v>12050</v>
      </c>
      <c r="D18426" s="740" t="s">
        <v>12067</v>
      </c>
      <c r="E18426" s="552">
        <v>140985</v>
      </c>
      <c r="F18426" s="236"/>
      <c r="G18426" s="236">
        <f t="shared" si="325"/>
        <v>-140985</v>
      </c>
      <c r="H18426" s="709" t="s">
        <v>12047</v>
      </c>
    </row>
    <row r="18427" spans="1:8" ht="24" x14ac:dyDescent="0.2">
      <c r="A18427" s="733">
        <v>45292</v>
      </c>
      <c r="B18427" s="174" t="s">
        <v>10232</v>
      </c>
      <c r="C18427" s="551" t="s">
        <v>12050</v>
      </c>
      <c r="D18427" s="740" t="s">
        <v>12067</v>
      </c>
      <c r="E18427" s="552">
        <v>15980</v>
      </c>
      <c r="F18427" s="236"/>
      <c r="G18427" s="236">
        <f t="shared" si="325"/>
        <v>-15980</v>
      </c>
      <c r="H18427" s="709" t="s">
        <v>12047</v>
      </c>
    </row>
    <row r="18428" spans="1:8" ht="24" x14ac:dyDescent="0.2">
      <c r="A18428" s="733">
        <v>45292</v>
      </c>
      <c r="B18428" s="174" t="s">
        <v>10571</v>
      </c>
      <c r="C18428" s="551" t="s">
        <v>12050</v>
      </c>
      <c r="D18428" s="740" t="s">
        <v>12067</v>
      </c>
      <c r="E18428" s="552">
        <v>45000</v>
      </c>
      <c r="F18428" s="236"/>
      <c r="G18428" s="236">
        <f t="shared" si="325"/>
        <v>-45000</v>
      </c>
      <c r="H18428" s="709" t="s">
        <v>12047</v>
      </c>
    </row>
    <row r="18429" spans="1:8" ht="24" x14ac:dyDescent="0.2">
      <c r="A18429" s="733">
        <v>45292</v>
      </c>
      <c r="B18429" s="174" t="s">
        <v>10379</v>
      </c>
      <c r="C18429" s="551" t="s">
        <v>12050</v>
      </c>
      <c r="D18429" s="740" t="s">
        <v>12067</v>
      </c>
      <c r="E18429" s="552">
        <v>114255</v>
      </c>
      <c r="F18429" s="236"/>
      <c r="G18429" s="236">
        <f t="shared" si="325"/>
        <v>-114255</v>
      </c>
      <c r="H18429" s="709" t="s">
        <v>12047</v>
      </c>
    </row>
    <row r="18430" spans="1:8" ht="24" x14ac:dyDescent="0.2">
      <c r="A18430" s="733">
        <v>45292</v>
      </c>
      <c r="B18430" s="174" t="s">
        <v>10909</v>
      </c>
      <c r="C18430" s="551" t="s">
        <v>12050</v>
      </c>
      <c r="D18430" s="740" t="s">
        <v>12067</v>
      </c>
      <c r="E18430" s="552">
        <v>83530</v>
      </c>
      <c r="F18430" s="236"/>
      <c r="G18430" s="236">
        <f t="shared" si="325"/>
        <v>-83530</v>
      </c>
      <c r="H18430" s="709" t="s">
        <v>12047</v>
      </c>
    </row>
    <row r="18431" spans="1:8" ht="24" x14ac:dyDescent="0.2">
      <c r="A18431" s="733">
        <v>45292</v>
      </c>
      <c r="B18431" s="174" t="s">
        <v>11007</v>
      </c>
      <c r="C18431" s="551" t="s">
        <v>12050</v>
      </c>
      <c r="D18431" s="740" t="s">
        <v>12067</v>
      </c>
      <c r="E18431" s="552">
        <v>65500</v>
      </c>
      <c r="F18431" s="236"/>
      <c r="G18431" s="236">
        <f t="shared" si="325"/>
        <v>-65500</v>
      </c>
      <c r="H18431" s="709" t="s">
        <v>12047</v>
      </c>
    </row>
    <row r="18432" spans="1:8" ht="24" x14ac:dyDescent="0.2">
      <c r="A18432" s="733">
        <v>45292</v>
      </c>
      <c r="B18432" s="174" t="s">
        <v>11446</v>
      </c>
      <c r="C18432" s="551" t="s">
        <v>12050</v>
      </c>
      <c r="D18432" s="740" t="s">
        <v>12067</v>
      </c>
      <c r="E18432" s="552">
        <v>250855</v>
      </c>
      <c r="F18432" s="236"/>
      <c r="G18432" s="236">
        <f t="shared" si="325"/>
        <v>-250855</v>
      </c>
      <c r="H18432" s="709" t="s">
        <v>12047</v>
      </c>
    </row>
    <row r="18433" spans="1:8" ht="24" x14ac:dyDescent="0.2">
      <c r="A18433" s="733">
        <v>45292</v>
      </c>
      <c r="B18433" s="174" t="s">
        <v>11617</v>
      </c>
      <c r="C18433" s="551" t="s">
        <v>12050</v>
      </c>
      <c r="D18433" s="740" t="s">
        <v>12067</v>
      </c>
      <c r="E18433" s="552">
        <v>41135</v>
      </c>
      <c r="F18433" s="236"/>
      <c r="G18433" s="236">
        <f t="shared" si="325"/>
        <v>-41135</v>
      </c>
      <c r="H18433" s="709" t="s">
        <v>12047</v>
      </c>
    </row>
    <row r="18434" spans="1:8" ht="24" x14ac:dyDescent="0.2">
      <c r="A18434" s="733">
        <v>45292</v>
      </c>
      <c r="B18434" s="174" t="s">
        <v>10908</v>
      </c>
      <c r="C18434" s="551" t="s">
        <v>12050</v>
      </c>
      <c r="D18434" s="740" t="s">
        <v>12067</v>
      </c>
      <c r="E18434" s="552">
        <v>103490</v>
      </c>
      <c r="F18434" s="236"/>
      <c r="G18434" s="236">
        <f t="shared" ref="G18434:G18436" si="326">F18434-E18434</f>
        <v>-103490</v>
      </c>
      <c r="H18434" s="709" t="s">
        <v>12047</v>
      </c>
    </row>
    <row r="18435" spans="1:8" ht="24" x14ac:dyDescent="0.2">
      <c r="A18435" s="733">
        <v>45292</v>
      </c>
      <c r="B18435" s="174" t="s">
        <v>11897</v>
      </c>
      <c r="C18435" s="551" t="s">
        <v>12050</v>
      </c>
      <c r="D18435" s="740" t="s">
        <v>12067</v>
      </c>
      <c r="E18435" s="552">
        <v>56000</v>
      </c>
      <c r="F18435" s="236"/>
      <c r="G18435" s="236">
        <f t="shared" si="326"/>
        <v>-56000</v>
      </c>
      <c r="H18435" s="709" t="s">
        <v>12047</v>
      </c>
    </row>
    <row r="18436" spans="1:8" ht="24" x14ac:dyDescent="0.2">
      <c r="A18436" s="733">
        <v>45292</v>
      </c>
      <c r="B18436" s="174" t="s">
        <v>12207</v>
      </c>
      <c r="C18436" s="551" t="s">
        <v>12050</v>
      </c>
      <c r="D18436" s="740" t="s">
        <v>12067</v>
      </c>
      <c r="E18436" s="552">
        <v>45650</v>
      </c>
      <c r="F18436" s="236"/>
      <c r="G18436" s="236">
        <f t="shared" si="326"/>
        <v>-45650</v>
      </c>
      <c r="H18436" s="709" t="s">
        <v>12047</v>
      </c>
    </row>
    <row r="18437" spans="1:8" ht="15" x14ac:dyDescent="0.2">
      <c r="A18437" s="733">
        <v>45292</v>
      </c>
      <c r="B18437" s="174" t="s">
        <v>10232</v>
      </c>
      <c r="C18437" s="174" t="s">
        <v>7467</v>
      </c>
      <c r="D18437" s="228" t="s">
        <v>12037</v>
      </c>
      <c r="E18437" s="236">
        <v>1000000</v>
      </c>
      <c r="F18437" s="236"/>
      <c r="G18437" s="236">
        <f t="shared" si="325"/>
        <v>-1000000</v>
      </c>
      <c r="H18437" s="709" t="s">
        <v>12047</v>
      </c>
    </row>
    <row r="18438" spans="1:8" ht="15" x14ac:dyDescent="0.2">
      <c r="A18438" s="733">
        <v>45292</v>
      </c>
      <c r="B18438" s="174" t="s">
        <v>11093</v>
      </c>
      <c r="C18438" s="174" t="s">
        <v>8251</v>
      </c>
      <c r="D18438" s="228" t="s">
        <v>12068</v>
      </c>
      <c r="E18438" s="236">
        <v>153000</v>
      </c>
      <c r="F18438" s="236"/>
      <c r="G18438" s="236">
        <f t="shared" si="325"/>
        <v>-153000</v>
      </c>
      <c r="H18438" s="709" t="s">
        <v>12047</v>
      </c>
    </row>
    <row r="18439" spans="1:8" ht="15" x14ac:dyDescent="0.2">
      <c r="A18439" s="733">
        <v>45292</v>
      </c>
      <c r="B18439" s="174" t="s">
        <v>10576</v>
      </c>
      <c r="C18439" s="174" t="s">
        <v>8251</v>
      </c>
      <c r="D18439" s="228" t="s">
        <v>12069</v>
      </c>
      <c r="E18439" s="236">
        <v>150000</v>
      </c>
      <c r="F18439" s="236"/>
      <c r="G18439" s="236">
        <f t="shared" si="325"/>
        <v>-150000</v>
      </c>
      <c r="H18439" s="709" t="s">
        <v>12047</v>
      </c>
    </row>
    <row r="18440" spans="1:8" ht="36" x14ac:dyDescent="0.2">
      <c r="A18440" s="733">
        <v>45292</v>
      </c>
      <c r="B18440" s="174" t="s">
        <v>10232</v>
      </c>
      <c r="C18440" s="551" t="s">
        <v>3446</v>
      </c>
      <c r="D18440" s="740" t="s">
        <v>12072</v>
      </c>
      <c r="E18440" s="552">
        <v>98000</v>
      </c>
      <c r="F18440" s="236"/>
      <c r="G18440" s="236">
        <f t="shared" si="325"/>
        <v>-98000</v>
      </c>
      <c r="H18440" s="709" t="s">
        <v>12047</v>
      </c>
    </row>
    <row r="18441" spans="1:8" ht="36" x14ac:dyDescent="0.2">
      <c r="A18441" s="733">
        <v>45292</v>
      </c>
      <c r="B18441" s="174" t="s">
        <v>9356</v>
      </c>
      <c r="C18441" s="551" t="s">
        <v>3446</v>
      </c>
      <c r="D18441" s="740" t="s">
        <v>12072</v>
      </c>
      <c r="E18441" s="552">
        <v>50000</v>
      </c>
      <c r="F18441" s="236"/>
      <c r="G18441" s="236">
        <f t="shared" si="325"/>
        <v>-50000</v>
      </c>
      <c r="H18441" s="709" t="s">
        <v>12047</v>
      </c>
    </row>
    <row r="18442" spans="1:8" ht="36" x14ac:dyDescent="0.2">
      <c r="A18442" s="733">
        <v>45292</v>
      </c>
      <c r="B18442" s="174" t="s">
        <v>9507</v>
      </c>
      <c r="C18442" s="551" t="s">
        <v>3446</v>
      </c>
      <c r="D18442" s="740" t="s">
        <v>12072</v>
      </c>
      <c r="E18442" s="552">
        <v>61000</v>
      </c>
      <c r="F18442" s="236"/>
      <c r="G18442" s="236">
        <f t="shared" si="325"/>
        <v>-61000</v>
      </c>
      <c r="H18442" s="709" t="s">
        <v>12047</v>
      </c>
    </row>
    <row r="18443" spans="1:8" ht="36" x14ac:dyDescent="0.2">
      <c r="A18443" s="733">
        <v>45292</v>
      </c>
      <c r="B18443" s="174" t="s">
        <v>8868</v>
      </c>
      <c r="C18443" s="551" t="s">
        <v>3446</v>
      </c>
      <c r="D18443" s="740" t="s">
        <v>12072</v>
      </c>
      <c r="E18443" s="552">
        <v>25000</v>
      </c>
      <c r="F18443" s="236"/>
      <c r="G18443" s="236">
        <f t="shared" si="325"/>
        <v>-25000</v>
      </c>
      <c r="H18443" s="709" t="s">
        <v>12047</v>
      </c>
    </row>
    <row r="18444" spans="1:8" ht="36" x14ac:dyDescent="0.2">
      <c r="A18444" s="733">
        <v>45292</v>
      </c>
      <c r="B18444" s="174" t="s">
        <v>11271</v>
      </c>
      <c r="C18444" s="551" t="s">
        <v>3446</v>
      </c>
      <c r="D18444" s="740" t="s">
        <v>12072</v>
      </c>
      <c r="E18444" s="552">
        <v>55000</v>
      </c>
      <c r="F18444" s="236"/>
      <c r="G18444" s="236">
        <f t="shared" si="325"/>
        <v>-55000</v>
      </c>
      <c r="H18444" s="709" t="s">
        <v>12047</v>
      </c>
    </row>
    <row r="18445" spans="1:8" ht="36" x14ac:dyDescent="0.2">
      <c r="A18445" s="733">
        <v>45292</v>
      </c>
      <c r="B18445" s="174" t="s">
        <v>11728</v>
      </c>
      <c r="C18445" s="551" t="s">
        <v>3446</v>
      </c>
      <c r="D18445" s="740" t="s">
        <v>12072</v>
      </c>
      <c r="E18445" s="552">
        <v>53000</v>
      </c>
      <c r="F18445" s="236"/>
      <c r="G18445" s="236">
        <f t="shared" si="325"/>
        <v>-53000</v>
      </c>
      <c r="H18445" s="709" t="s">
        <v>12047</v>
      </c>
    </row>
    <row r="18446" spans="1:8" ht="15" x14ac:dyDescent="0.2">
      <c r="A18446" s="733">
        <v>45293</v>
      </c>
      <c r="B18446" s="174" t="s">
        <v>10232</v>
      </c>
      <c r="C18446" s="670" t="s">
        <v>11386</v>
      </c>
      <c r="D18446" s="907" t="s">
        <v>12091</v>
      </c>
      <c r="E18446" s="672">
        <v>31000</v>
      </c>
      <c r="F18446" s="236"/>
      <c r="G18446" s="236">
        <f t="shared" si="325"/>
        <v>-31000</v>
      </c>
      <c r="H18446" s="709" t="s">
        <v>12047</v>
      </c>
    </row>
    <row r="18447" spans="1:8" ht="15" x14ac:dyDescent="0.2">
      <c r="A18447" s="733">
        <v>45293</v>
      </c>
      <c r="B18447" s="174" t="s">
        <v>11446</v>
      </c>
      <c r="C18447" s="670" t="s">
        <v>11386</v>
      </c>
      <c r="D18447" s="907" t="s">
        <v>12091</v>
      </c>
      <c r="E18447" s="672">
        <v>16000</v>
      </c>
      <c r="F18447" s="236"/>
      <c r="G18447" s="236">
        <f t="shared" si="325"/>
        <v>-16000</v>
      </c>
      <c r="H18447" s="709" t="s">
        <v>12047</v>
      </c>
    </row>
    <row r="18448" spans="1:8" ht="15" x14ac:dyDescent="0.2">
      <c r="A18448" s="733">
        <v>45293</v>
      </c>
      <c r="B18448" s="174" t="s">
        <v>10908</v>
      </c>
      <c r="C18448" s="670" t="s">
        <v>11386</v>
      </c>
      <c r="D18448" s="907" t="s">
        <v>12091</v>
      </c>
      <c r="E18448" s="672">
        <v>54000</v>
      </c>
      <c r="F18448" s="236"/>
      <c r="G18448" s="236">
        <f t="shared" si="325"/>
        <v>-54000</v>
      </c>
      <c r="H18448" s="709" t="s">
        <v>12047</v>
      </c>
    </row>
    <row r="18449" spans="1:8" ht="15" x14ac:dyDescent="0.2">
      <c r="A18449" s="733">
        <v>45293</v>
      </c>
      <c r="B18449" s="174" t="s">
        <v>11635</v>
      </c>
      <c r="C18449" s="670" t="s">
        <v>11386</v>
      </c>
      <c r="D18449" s="907" t="s">
        <v>12091</v>
      </c>
      <c r="E18449" s="672">
        <v>6000</v>
      </c>
      <c r="F18449" s="236"/>
      <c r="G18449" s="236">
        <f t="shared" si="325"/>
        <v>-6000</v>
      </c>
      <c r="H18449" s="709" t="s">
        <v>12047</v>
      </c>
    </row>
    <row r="18450" spans="1:8" ht="15" x14ac:dyDescent="0.2">
      <c r="A18450" s="733">
        <v>45293</v>
      </c>
      <c r="B18450" s="174" t="s">
        <v>11093</v>
      </c>
      <c r="C18450" s="670" t="s">
        <v>11386</v>
      </c>
      <c r="D18450" s="907" t="s">
        <v>12091</v>
      </c>
      <c r="E18450" s="672">
        <v>4000</v>
      </c>
      <c r="F18450" s="236"/>
      <c r="G18450" s="236">
        <f t="shared" si="325"/>
        <v>-4000</v>
      </c>
      <c r="H18450" s="709" t="s">
        <v>12047</v>
      </c>
    </row>
    <row r="18451" spans="1:8" ht="15" x14ac:dyDescent="0.2">
      <c r="A18451" s="733">
        <v>45293</v>
      </c>
      <c r="B18451" s="174" t="s">
        <v>3946</v>
      </c>
      <c r="C18451" s="566" t="s">
        <v>3003</v>
      </c>
      <c r="D18451" s="875" t="s">
        <v>12070</v>
      </c>
      <c r="E18451" s="567">
        <v>32760</v>
      </c>
      <c r="F18451" s="236"/>
      <c r="G18451" s="236">
        <f t="shared" si="325"/>
        <v>-32760</v>
      </c>
      <c r="H18451" s="709" t="s">
        <v>12047</v>
      </c>
    </row>
    <row r="18452" spans="1:8" ht="15" x14ac:dyDescent="0.2">
      <c r="A18452" s="733">
        <v>45293</v>
      </c>
      <c r="B18452" s="174" t="s">
        <v>3945</v>
      </c>
      <c r="C18452" s="566" t="s">
        <v>3003</v>
      </c>
      <c r="D18452" s="875" t="s">
        <v>12070</v>
      </c>
      <c r="E18452" s="567">
        <v>35360</v>
      </c>
      <c r="F18452" s="236"/>
      <c r="G18452" s="236">
        <f t="shared" si="325"/>
        <v>-35360</v>
      </c>
      <c r="H18452" s="709" t="s">
        <v>12047</v>
      </c>
    </row>
    <row r="18453" spans="1:8" ht="15" x14ac:dyDescent="0.2">
      <c r="A18453" s="733">
        <v>45293</v>
      </c>
      <c r="B18453" s="174" t="s">
        <v>11625</v>
      </c>
      <c r="C18453" s="566" t="s">
        <v>3003</v>
      </c>
      <c r="D18453" s="875" t="s">
        <v>12070</v>
      </c>
      <c r="E18453" s="567">
        <v>11960</v>
      </c>
      <c r="F18453" s="236"/>
      <c r="G18453" s="236">
        <f t="shared" si="325"/>
        <v>-11960</v>
      </c>
      <c r="H18453" s="709" t="s">
        <v>12047</v>
      </c>
    </row>
    <row r="18454" spans="1:8" ht="15" x14ac:dyDescent="0.2">
      <c r="A18454" s="733">
        <v>45293</v>
      </c>
      <c r="B18454" s="174" t="s">
        <v>8559</v>
      </c>
      <c r="C18454" s="566" t="s">
        <v>3003</v>
      </c>
      <c r="D18454" s="875" t="s">
        <v>12070</v>
      </c>
      <c r="E18454" s="567">
        <v>17316</v>
      </c>
      <c r="F18454" s="236"/>
      <c r="G18454" s="236">
        <f t="shared" si="325"/>
        <v>-17316</v>
      </c>
      <c r="H18454" s="709" t="s">
        <v>12047</v>
      </c>
    </row>
    <row r="18455" spans="1:8" ht="15" x14ac:dyDescent="0.2">
      <c r="A18455" s="733">
        <v>45293</v>
      </c>
      <c r="B18455" s="174" t="s">
        <v>11503</v>
      </c>
      <c r="C18455" s="566" t="s">
        <v>3003</v>
      </c>
      <c r="D18455" s="875" t="s">
        <v>12071</v>
      </c>
      <c r="E18455" s="567">
        <v>-15738</v>
      </c>
      <c r="F18455" s="236"/>
      <c r="G18455" s="236">
        <f t="shared" si="325"/>
        <v>15738</v>
      </c>
      <c r="H18455" s="709" t="s">
        <v>12047</v>
      </c>
    </row>
    <row r="18456" spans="1:8" ht="15" x14ac:dyDescent="0.2">
      <c r="A18456" s="733">
        <v>45295</v>
      </c>
      <c r="B18456" s="174" t="s">
        <v>11089</v>
      </c>
      <c r="C18456" s="174" t="s">
        <v>256</v>
      </c>
      <c r="D18456" s="228" t="s">
        <v>12135</v>
      </c>
      <c r="E18456" s="236">
        <v>1154145</v>
      </c>
      <c r="F18456" s="236"/>
      <c r="G18456" s="236">
        <f t="shared" si="325"/>
        <v>-1154145</v>
      </c>
      <c r="H18456" s="709" t="s">
        <v>12047</v>
      </c>
    </row>
    <row r="18457" spans="1:8" ht="15" x14ac:dyDescent="0.2">
      <c r="A18457" s="733">
        <v>45310</v>
      </c>
      <c r="B18457" s="174" t="s">
        <v>10908</v>
      </c>
      <c r="C18457" s="174" t="s">
        <v>7223</v>
      </c>
      <c r="D18457" s="228" t="s">
        <v>12149</v>
      </c>
      <c r="E18457" s="236">
        <v>400000</v>
      </c>
      <c r="F18457" s="236"/>
      <c r="G18457" s="236">
        <f t="shared" si="325"/>
        <v>-400000</v>
      </c>
      <c r="H18457" s="709" t="s">
        <v>12047</v>
      </c>
    </row>
    <row r="18458" spans="1:8" ht="15" x14ac:dyDescent="0.2">
      <c r="A18458" s="733">
        <v>45310</v>
      </c>
      <c r="B18458" s="174" t="s">
        <v>11897</v>
      </c>
      <c r="C18458" s="174" t="s">
        <v>4725</v>
      </c>
      <c r="D18458" s="228" t="s">
        <v>12150</v>
      </c>
      <c r="E18458" s="236">
        <v>600000</v>
      </c>
      <c r="F18458" s="236"/>
      <c r="G18458" s="236">
        <f t="shared" si="325"/>
        <v>-600000</v>
      </c>
      <c r="H18458" s="709" t="s">
        <v>12047</v>
      </c>
    </row>
    <row r="18459" spans="1:8" ht="15" x14ac:dyDescent="0.2">
      <c r="A18459" s="733">
        <v>45313</v>
      </c>
      <c r="B18459" s="174" t="s">
        <v>11897</v>
      </c>
      <c r="C18459" s="174" t="s">
        <v>256</v>
      </c>
      <c r="D18459" s="228" t="s">
        <v>12256</v>
      </c>
      <c r="E18459" s="236">
        <v>1119250</v>
      </c>
      <c r="F18459" s="236"/>
      <c r="G18459" s="236">
        <f t="shared" si="325"/>
        <v>-1119250</v>
      </c>
      <c r="H18459" s="709" t="s">
        <v>12047</v>
      </c>
    </row>
    <row r="18460" spans="1:8" ht="15" x14ac:dyDescent="0.2">
      <c r="A18460" s="733">
        <v>45318</v>
      </c>
      <c r="B18460" s="174" t="s">
        <v>9986</v>
      </c>
      <c r="C18460" s="174" t="s">
        <v>6476</v>
      </c>
      <c r="D18460" s="228" t="s">
        <v>12394</v>
      </c>
      <c r="E18460" s="236">
        <v>100000</v>
      </c>
      <c r="F18460" s="236"/>
      <c r="G18460" s="236">
        <f t="shared" si="325"/>
        <v>-100000</v>
      </c>
      <c r="H18460" s="709" t="s">
        <v>12047</v>
      </c>
    </row>
    <row r="18461" spans="1:8" ht="15" x14ac:dyDescent="0.2">
      <c r="A18461" s="730">
        <v>45292</v>
      </c>
      <c r="B18461" s="94" t="s">
        <v>10232</v>
      </c>
      <c r="C18461" s="94" t="s">
        <v>559</v>
      </c>
      <c r="D18461" s="892" t="s">
        <v>12049</v>
      </c>
      <c r="E18461" s="176"/>
      <c r="F18461" s="176">
        <v>4096986</v>
      </c>
      <c r="G18461" s="176">
        <f t="shared" si="325"/>
        <v>4096986</v>
      </c>
      <c r="H18461" s="702" t="s">
        <v>12047</v>
      </c>
    </row>
    <row r="18462" spans="1:8" ht="15" x14ac:dyDescent="0.2">
      <c r="A18462" s="730">
        <v>45292</v>
      </c>
      <c r="B18462" s="94" t="s">
        <v>10232</v>
      </c>
      <c r="C18462" s="94" t="s">
        <v>559</v>
      </c>
      <c r="D18462" s="898" t="s">
        <v>12040</v>
      </c>
      <c r="E18462" s="643">
        <v>41000</v>
      </c>
      <c r="F18462" s="176"/>
      <c r="G18462" s="176">
        <f t="shared" si="325"/>
        <v>-41000</v>
      </c>
      <c r="H18462" s="702" t="s">
        <v>12047</v>
      </c>
    </row>
    <row r="18463" spans="1:8" ht="15" x14ac:dyDescent="0.2">
      <c r="A18463" s="730">
        <v>45295</v>
      </c>
      <c r="B18463" s="94" t="s">
        <v>11446</v>
      </c>
      <c r="C18463" s="94" t="s">
        <v>559</v>
      </c>
      <c r="D18463" s="892" t="s">
        <v>12095</v>
      </c>
      <c r="E18463" s="176"/>
      <c r="F18463" s="176">
        <v>8000000</v>
      </c>
      <c r="G18463" s="176">
        <f t="shared" si="325"/>
        <v>8000000</v>
      </c>
      <c r="H18463" s="702" t="s">
        <v>12047</v>
      </c>
    </row>
    <row r="18464" spans="1:8" ht="15" x14ac:dyDescent="0.2">
      <c r="A18464" s="730">
        <v>45295</v>
      </c>
      <c r="B18464" s="94" t="s">
        <v>11446</v>
      </c>
      <c r="C18464" s="94" t="s">
        <v>559</v>
      </c>
      <c r="D18464" s="898" t="s">
        <v>12040</v>
      </c>
      <c r="E18464" s="643">
        <v>80000</v>
      </c>
      <c r="F18464" s="176"/>
      <c r="G18464" s="176">
        <f t="shared" si="325"/>
        <v>-80000</v>
      </c>
      <c r="H18464" s="702" t="s">
        <v>12047</v>
      </c>
    </row>
    <row r="18465" spans="1:10" ht="15" x14ac:dyDescent="0.2">
      <c r="A18465" s="730">
        <v>45295</v>
      </c>
      <c r="B18465" s="94" t="s">
        <v>11446</v>
      </c>
      <c r="C18465" s="94" t="s">
        <v>559</v>
      </c>
      <c r="D18465" s="892" t="s">
        <v>12096</v>
      </c>
      <c r="E18465" s="176"/>
      <c r="F18465" s="176">
        <v>1154145</v>
      </c>
      <c r="G18465" s="176">
        <f t="shared" si="325"/>
        <v>1154145</v>
      </c>
      <c r="H18465" s="702" t="s">
        <v>12047</v>
      </c>
    </row>
    <row r="18466" spans="1:10" ht="15" x14ac:dyDescent="0.2">
      <c r="A18466" s="730">
        <v>45295</v>
      </c>
      <c r="B18466" s="94" t="s">
        <v>11738</v>
      </c>
      <c r="C18466" s="94" t="s">
        <v>559</v>
      </c>
      <c r="D18466" s="892" t="s">
        <v>12097</v>
      </c>
      <c r="E18466" s="176"/>
      <c r="F18466" s="176">
        <v>2920000</v>
      </c>
      <c r="G18466" s="176">
        <f t="shared" si="325"/>
        <v>2920000</v>
      </c>
      <c r="H18466" s="702" t="s">
        <v>12047</v>
      </c>
    </row>
    <row r="18467" spans="1:10" ht="15" x14ac:dyDescent="0.2">
      <c r="A18467" s="730">
        <v>45295</v>
      </c>
      <c r="B18467" s="94" t="s">
        <v>11635</v>
      </c>
      <c r="C18467" s="94" t="s">
        <v>559</v>
      </c>
      <c r="D18467" s="892" t="s">
        <v>12098</v>
      </c>
      <c r="E18467" s="176"/>
      <c r="F18467" s="176">
        <v>7925552</v>
      </c>
      <c r="G18467" s="176">
        <f t="shared" si="325"/>
        <v>7925552</v>
      </c>
      <c r="H18467" s="702" t="s">
        <v>12047</v>
      </c>
    </row>
    <row r="18468" spans="1:10" ht="15" x14ac:dyDescent="0.2">
      <c r="A18468" s="730">
        <v>45307</v>
      </c>
      <c r="B18468" s="94" t="s">
        <v>8559</v>
      </c>
      <c r="C18468" s="94" t="s">
        <v>559</v>
      </c>
      <c r="D18468" s="892" t="s">
        <v>12147</v>
      </c>
      <c r="E18468" s="176"/>
      <c r="F18468" s="176">
        <v>1012687</v>
      </c>
      <c r="G18468" s="176">
        <f t="shared" si="325"/>
        <v>1012687</v>
      </c>
      <c r="H18468" s="702" t="s">
        <v>12047</v>
      </c>
    </row>
    <row r="18469" spans="1:10" ht="15" x14ac:dyDescent="0.2">
      <c r="A18469" s="730">
        <v>45307</v>
      </c>
      <c r="B18469" s="94" t="s">
        <v>8559</v>
      </c>
      <c r="C18469" s="94" t="s">
        <v>559</v>
      </c>
      <c r="D18469" s="892" t="s">
        <v>12148</v>
      </c>
      <c r="E18469" s="176"/>
      <c r="F18469" s="176">
        <v>467659</v>
      </c>
      <c r="G18469" s="176">
        <f t="shared" si="325"/>
        <v>467659</v>
      </c>
      <c r="H18469" s="702" t="s">
        <v>12047</v>
      </c>
    </row>
    <row r="18470" spans="1:10" ht="15" x14ac:dyDescent="0.2">
      <c r="A18470" s="730">
        <v>45307</v>
      </c>
      <c r="B18470" s="94" t="s">
        <v>11135</v>
      </c>
      <c r="C18470" s="94" t="s">
        <v>559</v>
      </c>
      <c r="D18470" s="892" t="s">
        <v>12239</v>
      </c>
      <c r="E18470" s="176"/>
      <c r="F18470" s="176">
        <v>550000</v>
      </c>
      <c r="G18470" s="176">
        <f t="shared" si="325"/>
        <v>550000</v>
      </c>
      <c r="H18470" s="702" t="s">
        <v>12047</v>
      </c>
    </row>
    <row r="18471" spans="1:10" ht="15" x14ac:dyDescent="0.2">
      <c r="A18471" s="730">
        <v>45307</v>
      </c>
      <c r="B18471" s="94" t="s">
        <v>11135</v>
      </c>
      <c r="C18471" s="94" t="s">
        <v>559</v>
      </c>
      <c r="D18471" s="892" t="s">
        <v>12350</v>
      </c>
      <c r="E18471" s="176"/>
      <c r="F18471" s="176">
        <v>650000</v>
      </c>
      <c r="G18471" s="176">
        <f t="shared" si="325"/>
        <v>650000</v>
      </c>
      <c r="H18471" s="702" t="s">
        <v>12047</v>
      </c>
    </row>
    <row r="18472" spans="1:10" ht="15" x14ac:dyDescent="0.2">
      <c r="A18472" s="730">
        <v>45307</v>
      </c>
      <c r="B18472" s="94" t="s">
        <v>11135</v>
      </c>
      <c r="C18472" s="94" t="s">
        <v>559</v>
      </c>
      <c r="D18472" s="892" t="s">
        <v>12350</v>
      </c>
      <c r="E18472" s="176"/>
      <c r="F18472" s="176">
        <v>700000</v>
      </c>
      <c r="G18472" s="176">
        <f t="shared" si="325"/>
        <v>700000</v>
      </c>
      <c r="H18472" s="702" t="s">
        <v>12047</v>
      </c>
    </row>
    <row r="18473" spans="1:10" ht="15" x14ac:dyDescent="0.2">
      <c r="A18473" s="730">
        <v>45307</v>
      </c>
      <c r="B18473" s="94" t="s">
        <v>11897</v>
      </c>
      <c r="C18473" s="94" t="s">
        <v>559</v>
      </c>
      <c r="D18473" s="892" t="s">
        <v>12157</v>
      </c>
      <c r="E18473" s="176"/>
      <c r="F18473" s="176">
        <v>10000000</v>
      </c>
      <c r="G18473" s="176">
        <f t="shared" si="325"/>
        <v>10000000</v>
      </c>
      <c r="H18473" s="702" t="s">
        <v>12047</v>
      </c>
    </row>
    <row r="18474" spans="1:10" ht="15" x14ac:dyDescent="0.2">
      <c r="A18474" s="730">
        <v>45307</v>
      </c>
      <c r="B18474" s="94" t="s">
        <v>11897</v>
      </c>
      <c r="C18474" s="94" t="s">
        <v>559</v>
      </c>
      <c r="D18474" s="898" t="s">
        <v>12040</v>
      </c>
      <c r="E18474" s="643">
        <v>76000</v>
      </c>
      <c r="F18474" s="176"/>
      <c r="G18474" s="176">
        <f t="shared" si="325"/>
        <v>-76000</v>
      </c>
      <c r="H18474" s="702" t="s">
        <v>12047</v>
      </c>
    </row>
    <row r="18475" spans="1:10" ht="15" x14ac:dyDescent="0.2">
      <c r="A18475" s="730">
        <v>45307</v>
      </c>
      <c r="B18475" s="94" t="s">
        <v>12207</v>
      </c>
      <c r="C18475" s="94" t="s">
        <v>559</v>
      </c>
      <c r="D18475" s="892" t="s">
        <v>12208</v>
      </c>
      <c r="E18475" s="176"/>
      <c r="F18475" s="176">
        <v>9316872</v>
      </c>
      <c r="G18475" s="176">
        <f t="shared" si="325"/>
        <v>9316872</v>
      </c>
      <c r="H18475" s="702" t="s">
        <v>12047</v>
      </c>
    </row>
    <row r="18476" spans="1:10" ht="15" x14ac:dyDescent="0.2">
      <c r="A18476" s="730">
        <v>45307</v>
      </c>
      <c r="B18476" s="94" t="s">
        <v>3946</v>
      </c>
      <c r="C18476" s="94" t="s">
        <v>559</v>
      </c>
      <c r="D18476" s="892" t="s">
        <v>12240</v>
      </c>
      <c r="E18476" s="176"/>
      <c r="F18476" s="176">
        <v>359992</v>
      </c>
      <c r="G18476" s="176">
        <f t="shared" si="325"/>
        <v>359992</v>
      </c>
      <c r="H18476" s="702" t="s">
        <v>12047</v>
      </c>
    </row>
    <row r="18477" spans="1:10" ht="15" x14ac:dyDescent="0.2">
      <c r="A18477" s="730">
        <v>45313</v>
      </c>
      <c r="B18477" s="94" t="s">
        <v>10471</v>
      </c>
      <c r="C18477" s="94" t="s">
        <v>559</v>
      </c>
      <c r="D18477" s="892" t="s">
        <v>12241</v>
      </c>
      <c r="E18477" s="176"/>
      <c r="F18477" s="176">
        <v>1119250</v>
      </c>
      <c r="G18477" s="176">
        <f t="shared" ref="G18477" si="327">F18477-E18477</f>
        <v>1119250</v>
      </c>
      <c r="H18477" s="702" t="s">
        <v>12047</v>
      </c>
    </row>
    <row r="18478" spans="1:10" ht="15" x14ac:dyDescent="0.2">
      <c r="A18478" s="730">
        <v>45313</v>
      </c>
      <c r="B18478" s="94" t="s">
        <v>10776</v>
      </c>
      <c r="C18478" s="94" t="s">
        <v>559</v>
      </c>
      <c r="D18478" s="892" t="s">
        <v>12281</v>
      </c>
      <c r="E18478" s="176"/>
      <c r="F18478" s="176">
        <v>500000</v>
      </c>
      <c r="G18478" s="176">
        <f t="shared" ref="G18478:G18480" si="328">F18478-E18478</f>
        <v>500000</v>
      </c>
      <c r="H18478" s="702" t="s">
        <v>12047</v>
      </c>
    </row>
    <row r="18479" spans="1:10" ht="36" x14ac:dyDescent="0.2">
      <c r="A18479" s="730">
        <v>45315</v>
      </c>
      <c r="B18479" s="94" t="s">
        <v>10576</v>
      </c>
      <c r="C18479" s="94" t="s">
        <v>559</v>
      </c>
      <c r="D18479" s="898" t="s">
        <v>12461</v>
      </c>
      <c r="E18479" s="643">
        <v>78000</v>
      </c>
      <c r="F18479" s="176"/>
      <c r="G18479" s="176">
        <f t="shared" si="328"/>
        <v>-78000</v>
      </c>
      <c r="H18479" s="702" t="s">
        <v>12047</v>
      </c>
    </row>
    <row r="18480" spans="1:10" ht="15" x14ac:dyDescent="0.2">
      <c r="A18480" s="730">
        <v>45315</v>
      </c>
      <c r="B18480" s="94" t="s">
        <v>8559</v>
      </c>
      <c r="C18480" s="94" t="s">
        <v>559</v>
      </c>
      <c r="D18480" s="892" t="s">
        <v>12327</v>
      </c>
      <c r="E18480" s="176"/>
      <c r="F18480" s="176">
        <v>1013457</v>
      </c>
      <c r="G18480" s="176">
        <f t="shared" si="328"/>
        <v>1013457</v>
      </c>
      <c r="H18480" s="702" t="s">
        <v>12047</v>
      </c>
      <c r="J18480" s="40"/>
    </row>
    <row r="18481" spans="1:10" ht="15" x14ac:dyDescent="0.2">
      <c r="A18481" s="734">
        <v>45323</v>
      </c>
      <c r="B18481" s="63" t="s">
        <v>12207</v>
      </c>
      <c r="C18481" s="63" t="s">
        <v>5741</v>
      </c>
      <c r="D18481" s="183" t="s">
        <v>370</v>
      </c>
      <c r="E18481" s="126">
        <v>2000</v>
      </c>
      <c r="F18481" s="126"/>
      <c r="G18481" s="126">
        <f t="shared" ref="G18481:G18497" si="329">F18481-E18481</f>
        <v>-2000</v>
      </c>
      <c r="H18481" s="705" t="s">
        <v>12379</v>
      </c>
      <c r="J18481" s="40"/>
    </row>
    <row r="18482" spans="1:10" ht="24" x14ac:dyDescent="0.2">
      <c r="A18482" s="734">
        <v>45323</v>
      </c>
      <c r="B18482" s="63" t="s">
        <v>103</v>
      </c>
      <c r="C18482" s="63" t="s">
        <v>103</v>
      </c>
      <c r="D18482" s="183" t="s">
        <v>12399</v>
      </c>
      <c r="E18482" s="126">
        <v>121000</v>
      </c>
      <c r="F18482" s="126"/>
      <c r="G18482" s="126">
        <f t="shared" si="329"/>
        <v>-121000</v>
      </c>
      <c r="H18482" s="705" t="s">
        <v>12379</v>
      </c>
      <c r="J18482" s="40"/>
    </row>
    <row r="18483" spans="1:10" ht="15" x14ac:dyDescent="0.2">
      <c r="A18483" s="734">
        <v>45323</v>
      </c>
      <c r="B18483" s="63" t="s">
        <v>103</v>
      </c>
      <c r="C18483" s="63" t="s">
        <v>103</v>
      </c>
      <c r="D18483" s="183" t="s">
        <v>8158</v>
      </c>
      <c r="E18483" s="126">
        <v>5000</v>
      </c>
      <c r="F18483" s="126"/>
      <c r="G18483" s="126">
        <f t="shared" si="329"/>
        <v>-5000</v>
      </c>
      <c r="H18483" s="705" t="s">
        <v>12379</v>
      </c>
      <c r="J18483" s="40"/>
    </row>
    <row r="18484" spans="1:10" ht="15" x14ac:dyDescent="0.2">
      <c r="A18484" s="734">
        <v>45324</v>
      </c>
      <c r="B18484" s="63" t="s">
        <v>11089</v>
      </c>
      <c r="C18484" s="63" t="s">
        <v>10993</v>
      </c>
      <c r="D18484" s="183" t="s">
        <v>12400</v>
      </c>
      <c r="E18484" s="126">
        <v>24600</v>
      </c>
      <c r="F18484" s="126"/>
      <c r="G18484" s="126">
        <f t="shared" si="329"/>
        <v>-24600</v>
      </c>
      <c r="H18484" s="705" t="s">
        <v>12379</v>
      </c>
      <c r="J18484" s="40"/>
    </row>
    <row r="18485" spans="1:10" ht="15" x14ac:dyDescent="0.2">
      <c r="A18485" s="734">
        <v>45324</v>
      </c>
      <c r="B18485" s="63" t="s">
        <v>11897</v>
      </c>
      <c r="C18485" s="63" t="s">
        <v>10993</v>
      </c>
      <c r="D18485" s="183" t="s">
        <v>12401</v>
      </c>
      <c r="E18485" s="126">
        <v>10770</v>
      </c>
      <c r="F18485" s="126"/>
      <c r="G18485" s="126">
        <f t="shared" si="329"/>
        <v>-10770</v>
      </c>
      <c r="H18485" s="705" t="s">
        <v>12379</v>
      </c>
      <c r="J18485" s="40"/>
    </row>
    <row r="18486" spans="1:10" ht="15" x14ac:dyDescent="0.2">
      <c r="A18486" s="734">
        <v>45324</v>
      </c>
      <c r="B18486" s="63" t="s">
        <v>11897</v>
      </c>
      <c r="C18486" s="63" t="s">
        <v>286</v>
      </c>
      <c r="D18486" s="183" t="s">
        <v>8663</v>
      </c>
      <c r="E18486" s="126">
        <v>1000</v>
      </c>
      <c r="F18486" s="126"/>
      <c r="G18486" s="126">
        <f t="shared" si="329"/>
        <v>-1000</v>
      </c>
      <c r="H18486" s="705" t="s">
        <v>12379</v>
      </c>
      <c r="J18486" s="40"/>
    </row>
    <row r="18487" spans="1:10" ht="15" x14ac:dyDescent="0.2">
      <c r="A18487" s="734">
        <v>45324</v>
      </c>
      <c r="B18487" s="63" t="s">
        <v>103</v>
      </c>
      <c r="C18487" s="63" t="s">
        <v>103</v>
      </c>
      <c r="D18487" s="183" t="s">
        <v>12402</v>
      </c>
      <c r="E18487" s="126">
        <v>7000</v>
      </c>
      <c r="F18487" s="126"/>
      <c r="G18487" s="126">
        <f t="shared" si="329"/>
        <v>-7000</v>
      </c>
      <c r="H18487" s="705" t="s">
        <v>12379</v>
      </c>
      <c r="J18487" s="40"/>
    </row>
    <row r="18488" spans="1:10" ht="15" x14ac:dyDescent="0.2">
      <c r="A18488" s="734">
        <v>45324</v>
      </c>
      <c r="B18488" s="63" t="s">
        <v>11897</v>
      </c>
      <c r="C18488" s="63" t="s">
        <v>5741</v>
      </c>
      <c r="D18488" s="183" t="s">
        <v>12403</v>
      </c>
      <c r="E18488" s="126">
        <v>3000</v>
      </c>
      <c r="F18488" s="126"/>
      <c r="G18488" s="126">
        <f t="shared" si="329"/>
        <v>-3000</v>
      </c>
      <c r="H18488" s="705" t="s">
        <v>12379</v>
      </c>
      <c r="J18488" s="40"/>
    </row>
    <row r="18489" spans="1:10" ht="15" x14ac:dyDescent="0.2">
      <c r="A18489" s="734">
        <v>45324</v>
      </c>
      <c r="B18489" s="63" t="s">
        <v>103</v>
      </c>
      <c r="C18489" s="63" t="s">
        <v>103</v>
      </c>
      <c r="D18489" s="183" t="s">
        <v>12404</v>
      </c>
      <c r="E18489" s="126">
        <v>2200</v>
      </c>
      <c r="F18489" s="126"/>
      <c r="G18489" s="126">
        <f t="shared" si="329"/>
        <v>-2200</v>
      </c>
      <c r="H18489" s="705" t="s">
        <v>12379</v>
      </c>
      <c r="J18489" s="40"/>
    </row>
    <row r="18490" spans="1:10" ht="15" x14ac:dyDescent="0.2">
      <c r="A18490" s="734">
        <v>45324</v>
      </c>
      <c r="B18490" s="63" t="s">
        <v>12365</v>
      </c>
      <c r="C18490" s="63" t="s">
        <v>12405</v>
      </c>
      <c r="D18490" s="183" t="s">
        <v>12406</v>
      </c>
      <c r="E18490" s="126">
        <v>500000</v>
      </c>
      <c r="F18490" s="126"/>
      <c r="G18490" s="126">
        <f t="shared" si="329"/>
        <v>-500000</v>
      </c>
      <c r="H18490" s="705" t="s">
        <v>12379</v>
      </c>
      <c r="J18490" s="40"/>
    </row>
    <row r="18491" spans="1:10" ht="15" x14ac:dyDescent="0.2">
      <c r="A18491" s="734">
        <v>45325</v>
      </c>
      <c r="B18491" s="63" t="s">
        <v>11089</v>
      </c>
      <c r="C18491" s="63" t="s">
        <v>10993</v>
      </c>
      <c r="D18491" s="183" t="s">
        <v>12427</v>
      </c>
      <c r="E18491" s="126">
        <v>1600</v>
      </c>
      <c r="F18491" s="126"/>
      <c r="G18491" s="126">
        <f t="shared" ref="G18491:G18496" si="330">F18491-E18491</f>
        <v>-1600</v>
      </c>
      <c r="H18491" s="705" t="s">
        <v>12379</v>
      </c>
      <c r="J18491" s="40"/>
    </row>
    <row r="18492" spans="1:10" ht="15" x14ac:dyDescent="0.2">
      <c r="A18492" s="734">
        <v>45325</v>
      </c>
      <c r="B18492" s="63" t="s">
        <v>11897</v>
      </c>
      <c r="C18492" s="63" t="s">
        <v>5741</v>
      </c>
      <c r="D18492" s="183" t="s">
        <v>12428</v>
      </c>
      <c r="E18492" s="126">
        <v>500</v>
      </c>
      <c r="F18492" s="126"/>
      <c r="G18492" s="126">
        <f t="shared" si="330"/>
        <v>-500</v>
      </c>
      <c r="H18492" s="705" t="s">
        <v>12379</v>
      </c>
      <c r="J18492" s="40"/>
    </row>
    <row r="18493" spans="1:10" ht="15" x14ac:dyDescent="0.2">
      <c r="A18493" s="734">
        <v>45325</v>
      </c>
      <c r="B18493" s="63" t="s">
        <v>11728</v>
      </c>
      <c r="C18493" s="63" t="s">
        <v>10993</v>
      </c>
      <c r="D18493" s="183" t="s">
        <v>12429</v>
      </c>
      <c r="E18493" s="126">
        <v>2115</v>
      </c>
      <c r="F18493" s="126"/>
      <c r="G18493" s="126">
        <f t="shared" si="330"/>
        <v>-2115</v>
      </c>
      <c r="H18493" s="705" t="s">
        <v>12379</v>
      </c>
      <c r="J18493" s="40"/>
    </row>
    <row r="18494" spans="1:10" ht="15" x14ac:dyDescent="0.2">
      <c r="A18494" s="734">
        <v>45325</v>
      </c>
      <c r="B18494" s="63" t="s">
        <v>11089</v>
      </c>
      <c r="C18494" s="63" t="s">
        <v>10993</v>
      </c>
      <c r="D18494" s="183" t="s">
        <v>9882</v>
      </c>
      <c r="E18494" s="126">
        <v>3810</v>
      </c>
      <c r="F18494" s="126"/>
      <c r="G18494" s="126">
        <f t="shared" si="330"/>
        <v>-3810</v>
      </c>
      <c r="H18494" s="705" t="s">
        <v>12379</v>
      </c>
      <c r="J18494" s="40"/>
    </row>
    <row r="18495" spans="1:10" ht="15" x14ac:dyDescent="0.2">
      <c r="A18495" s="734">
        <v>45325</v>
      </c>
      <c r="B18495" s="63" t="s">
        <v>11089</v>
      </c>
      <c r="C18495" s="63" t="s">
        <v>10993</v>
      </c>
      <c r="D18495" s="183" t="s">
        <v>12430</v>
      </c>
      <c r="E18495" s="126">
        <v>1500</v>
      </c>
      <c r="F18495" s="126"/>
      <c r="G18495" s="126">
        <f t="shared" si="330"/>
        <v>-1500</v>
      </c>
      <c r="H18495" s="705" t="s">
        <v>12379</v>
      </c>
      <c r="J18495" s="40"/>
    </row>
    <row r="18496" spans="1:10" ht="15" x14ac:dyDescent="0.2">
      <c r="A18496" s="734">
        <v>45325</v>
      </c>
      <c r="B18496" s="63" t="s">
        <v>11089</v>
      </c>
      <c r="C18496" s="63" t="s">
        <v>5741</v>
      </c>
      <c r="D18496" s="183" t="s">
        <v>370</v>
      </c>
      <c r="E18496" s="126">
        <v>2350</v>
      </c>
      <c r="F18496" s="126"/>
      <c r="G18496" s="126">
        <f t="shared" si="330"/>
        <v>-2350</v>
      </c>
      <c r="H18496" s="705" t="s">
        <v>12379</v>
      </c>
      <c r="J18496" s="40"/>
    </row>
    <row r="18497" spans="1:10" ht="15" x14ac:dyDescent="0.2">
      <c r="A18497" s="734">
        <v>45324</v>
      </c>
      <c r="B18497" s="63" t="s">
        <v>11089</v>
      </c>
      <c r="C18497" s="63" t="s">
        <v>10993</v>
      </c>
      <c r="D18497" s="183" t="s">
        <v>12407</v>
      </c>
      <c r="E18497" s="126">
        <v>15000</v>
      </c>
      <c r="F18497" s="126"/>
      <c r="G18497" s="126">
        <f t="shared" si="329"/>
        <v>-15000</v>
      </c>
      <c r="H18497" s="705" t="s">
        <v>12379</v>
      </c>
      <c r="J18497" s="40"/>
    </row>
    <row r="18498" spans="1:10" ht="15" x14ac:dyDescent="0.2">
      <c r="A18498" s="734">
        <v>45325</v>
      </c>
      <c r="B18498" s="63" t="s">
        <v>11897</v>
      </c>
      <c r="C18498" s="63" t="s">
        <v>8372</v>
      </c>
      <c r="D18498" s="183" t="s">
        <v>3369</v>
      </c>
      <c r="E18498" s="126">
        <v>5216</v>
      </c>
      <c r="F18498" s="126"/>
      <c r="G18498" s="126">
        <f t="shared" ref="G18498:G18502" si="331">F18498-E18498</f>
        <v>-5216</v>
      </c>
      <c r="H18498" s="705" t="s">
        <v>12379</v>
      </c>
      <c r="J18498" s="40"/>
    </row>
    <row r="18499" spans="1:10" ht="15" x14ac:dyDescent="0.2">
      <c r="A18499" s="734">
        <v>45325</v>
      </c>
      <c r="B18499" s="63" t="s">
        <v>11897</v>
      </c>
      <c r="C18499" s="63" t="s">
        <v>10993</v>
      </c>
      <c r="D18499" s="183" t="s">
        <v>12408</v>
      </c>
      <c r="E18499" s="126">
        <v>85000</v>
      </c>
      <c r="F18499" s="126"/>
      <c r="G18499" s="126">
        <f t="shared" si="331"/>
        <v>-85000</v>
      </c>
      <c r="H18499" s="705" t="s">
        <v>12379</v>
      </c>
      <c r="J18499" s="40"/>
    </row>
    <row r="18500" spans="1:10" ht="15" x14ac:dyDescent="0.2">
      <c r="A18500" s="734">
        <v>45325</v>
      </c>
      <c r="B18500" s="63" t="s">
        <v>11897</v>
      </c>
      <c r="C18500" s="63" t="s">
        <v>1198</v>
      </c>
      <c r="D18500" s="183" t="s">
        <v>12409</v>
      </c>
      <c r="E18500" s="126">
        <v>158700</v>
      </c>
      <c r="F18500" s="126"/>
      <c r="G18500" s="126">
        <f t="shared" si="331"/>
        <v>-158700</v>
      </c>
      <c r="H18500" s="705" t="s">
        <v>12379</v>
      </c>
      <c r="J18500" s="40"/>
    </row>
    <row r="18501" spans="1:10" ht="15" x14ac:dyDescent="0.2">
      <c r="A18501" s="734">
        <v>45325</v>
      </c>
      <c r="B18501" s="63" t="s">
        <v>11897</v>
      </c>
      <c r="C18501" s="63" t="s">
        <v>11029</v>
      </c>
      <c r="D18501" s="183" t="s">
        <v>12420</v>
      </c>
      <c r="E18501" s="126">
        <v>100000</v>
      </c>
      <c r="F18501" s="126"/>
      <c r="G18501" s="126">
        <f t="shared" si="331"/>
        <v>-100000</v>
      </c>
      <c r="H18501" s="705" t="s">
        <v>12379</v>
      </c>
      <c r="J18501" s="40"/>
    </row>
    <row r="18502" spans="1:10" ht="15" x14ac:dyDescent="0.2">
      <c r="A18502" s="734">
        <v>45325</v>
      </c>
      <c r="B18502" s="63" t="s">
        <v>12365</v>
      </c>
      <c r="C18502" s="63" t="s">
        <v>11099</v>
      </c>
      <c r="D18502" s="183" t="s">
        <v>12460</v>
      </c>
      <c r="E18502" s="126">
        <v>50000</v>
      </c>
      <c r="F18502" s="126"/>
      <c r="G18502" s="126">
        <f t="shared" si="331"/>
        <v>-50000</v>
      </c>
      <c r="H18502" s="705" t="s">
        <v>12379</v>
      </c>
      <c r="J18502" s="40"/>
    </row>
    <row r="18503" spans="1:10" ht="15" x14ac:dyDescent="0.2">
      <c r="A18503" s="734">
        <v>45325</v>
      </c>
      <c r="B18503" s="63" t="s">
        <v>103</v>
      </c>
      <c r="C18503" s="63" t="s">
        <v>2672</v>
      </c>
      <c r="D18503" s="183" t="s">
        <v>12421</v>
      </c>
      <c r="E18503" s="126">
        <v>1000</v>
      </c>
      <c r="F18503" s="126"/>
      <c r="G18503" s="126">
        <f t="shared" ref="G18503:G18522" si="332">F18503-E18503</f>
        <v>-1000</v>
      </c>
      <c r="H18503" s="705" t="s">
        <v>12379</v>
      </c>
      <c r="J18503" s="40"/>
    </row>
    <row r="18504" spans="1:10" ht="15" x14ac:dyDescent="0.2">
      <c r="A18504" s="734">
        <v>45325</v>
      </c>
      <c r="B18504" s="63" t="s">
        <v>37</v>
      </c>
      <c r="C18504" s="63" t="s">
        <v>392</v>
      </c>
      <c r="D18504" s="183" t="s">
        <v>12422</v>
      </c>
      <c r="E18504" s="126">
        <v>3000</v>
      </c>
      <c r="F18504" s="126"/>
      <c r="G18504" s="126">
        <f t="shared" si="332"/>
        <v>-3000</v>
      </c>
      <c r="H18504" s="705" t="s">
        <v>12379</v>
      </c>
      <c r="J18504" s="40"/>
    </row>
    <row r="18505" spans="1:10" ht="15" x14ac:dyDescent="0.2">
      <c r="A18505" s="734">
        <v>45325</v>
      </c>
      <c r="B18505" s="63" t="s">
        <v>12531</v>
      </c>
      <c r="C18505" s="63" t="s">
        <v>5410</v>
      </c>
      <c r="D18505" s="183" t="s">
        <v>12423</v>
      </c>
      <c r="E18505" s="126">
        <v>5000</v>
      </c>
      <c r="F18505" s="126"/>
      <c r="G18505" s="126">
        <f t="shared" si="332"/>
        <v>-5000</v>
      </c>
      <c r="H18505" s="705" t="s">
        <v>12379</v>
      </c>
      <c r="J18505" s="40"/>
    </row>
    <row r="18506" spans="1:10" ht="15" x14ac:dyDescent="0.2">
      <c r="A18506" s="734">
        <v>45328</v>
      </c>
      <c r="B18506" s="63" t="s">
        <v>11897</v>
      </c>
      <c r="C18506" s="63" t="s">
        <v>5741</v>
      </c>
      <c r="D18506" s="183" t="s">
        <v>12424</v>
      </c>
      <c r="E18506" s="126">
        <v>1500</v>
      </c>
      <c r="F18506" s="126"/>
      <c r="G18506" s="126">
        <f t="shared" si="332"/>
        <v>-1500</v>
      </c>
      <c r="H18506" s="705" t="s">
        <v>12379</v>
      </c>
      <c r="J18506" s="40"/>
    </row>
    <row r="18507" spans="1:10" ht="15" x14ac:dyDescent="0.2">
      <c r="A18507" s="734">
        <v>45328</v>
      </c>
      <c r="B18507" s="63" t="s">
        <v>10363</v>
      </c>
      <c r="C18507" s="63" t="s">
        <v>5741</v>
      </c>
      <c r="D18507" s="183" t="s">
        <v>1886</v>
      </c>
      <c r="E18507" s="126">
        <v>2800</v>
      </c>
      <c r="F18507" s="126"/>
      <c r="G18507" s="126">
        <f t="shared" si="332"/>
        <v>-2800</v>
      </c>
      <c r="H18507" s="705" t="s">
        <v>12379</v>
      </c>
      <c r="J18507" s="40"/>
    </row>
    <row r="18508" spans="1:10" ht="15" x14ac:dyDescent="0.2">
      <c r="A18508" s="734">
        <v>45328</v>
      </c>
      <c r="B18508" s="63" t="s">
        <v>103</v>
      </c>
      <c r="C18508" s="63" t="s">
        <v>103</v>
      </c>
      <c r="D18508" s="183" t="s">
        <v>8158</v>
      </c>
      <c r="E18508" s="126">
        <v>5000</v>
      </c>
      <c r="F18508" s="126"/>
      <c r="G18508" s="126">
        <f t="shared" si="332"/>
        <v>-5000</v>
      </c>
      <c r="H18508" s="705" t="s">
        <v>12379</v>
      </c>
      <c r="J18508" s="40"/>
    </row>
    <row r="18509" spans="1:10" ht="15" x14ac:dyDescent="0.2">
      <c r="A18509" s="734">
        <v>45328</v>
      </c>
      <c r="B18509" s="63" t="s">
        <v>12425</v>
      </c>
      <c r="C18509" s="63" t="s">
        <v>5410</v>
      </c>
      <c r="D18509" s="183" t="s">
        <v>12426</v>
      </c>
      <c r="E18509" s="126">
        <v>5000</v>
      </c>
      <c r="F18509" s="126"/>
      <c r="G18509" s="126">
        <f t="shared" si="332"/>
        <v>-5000</v>
      </c>
      <c r="H18509" s="705" t="s">
        <v>12379</v>
      </c>
      <c r="J18509" s="40"/>
    </row>
    <row r="18510" spans="1:10" ht="15" x14ac:dyDescent="0.2">
      <c r="A18510" s="734">
        <v>45328</v>
      </c>
      <c r="B18510" s="63" t="s">
        <v>103</v>
      </c>
      <c r="C18510" s="63" t="s">
        <v>1495</v>
      </c>
      <c r="D18510" s="183" t="s">
        <v>370</v>
      </c>
      <c r="E18510" s="126">
        <v>1200</v>
      </c>
      <c r="F18510" s="126"/>
      <c r="G18510" s="126">
        <f t="shared" si="332"/>
        <v>-1200</v>
      </c>
      <c r="H18510" s="705" t="s">
        <v>12379</v>
      </c>
      <c r="J18510" s="40"/>
    </row>
    <row r="18511" spans="1:10" ht="15" x14ac:dyDescent="0.2">
      <c r="A18511" s="734">
        <v>45328</v>
      </c>
      <c r="B18511" s="63" t="s">
        <v>11897</v>
      </c>
      <c r="C18511" s="63" t="s">
        <v>5741</v>
      </c>
      <c r="D18511" s="183" t="s">
        <v>370</v>
      </c>
      <c r="E18511" s="126">
        <v>1700</v>
      </c>
      <c r="F18511" s="126"/>
      <c r="G18511" s="126">
        <f t="shared" si="332"/>
        <v>-1700</v>
      </c>
      <c r="H18511" s="705" t="s">
        <v>12379</v>
      </c>
      <c r="J18511" s="40"/>
    </row>
    <row r="18512" spans="1:10" ht="15" x14ac:dyDescent="0.2">
      <c r="A18512" s="734">
        <v>45328</v>
      </c>
      <c r="B18512" s="63" t="s">
        <v>11897</v>
      </c>
      <c r="C18512" s="63" t="s">
        <v>11029</v>
      </c>
      <c r="D18512" s="183" t="s">
        <v>12036</v>
      </c>
      <c r="E18512" s="126">
        <v>100000</v>
      </c>
      <c r="F18512" s="126"/>
      <c r="G18512" s="126">
        <f t="shared" si="332"/>
        <v>-100000</v>
      </c>
      <c r="H18512" s="705" t="s">
        <v>12379</v>
      </c>
      <c r="J18512" s="40"/>
    </row>
    <row r="18513" spans="1:10" ht="15" x14ac:dyDescent="0.2">
      <c r="A18513" s="734">
        <v>45329</v>
      </c>
      <c r="B18513" s="63" t="s">
        <v>12365</v>
      </c>
      <c r="C18513" s="63" t="s">
        <v>11725</v>
      </c>
      <c r="D18513" s="183" t="s">
        <v>12036</v>
      </c>
      <c r="E18513" s="126">
        <v>162500</v>
      </c>
      <c r="F18513" s="126"/>
      <c r="G18513" s="126">
        <f t="shared" si="332"/>
        <v>-162500</v>
      </c>
      <c r="H18513" s="705" t="s">
        <v>12379</v>
      </c>
      <c r="J18513" s="40"/>
    </row>
    <row r="18514" spans="1:10" ht="24" x14ac:dyDescent="0.2">
      <c r="A18514" s="734">
        <v>45329</v>
      </c>
      <c r="B18514" s="63" t="s">
        <v>11617</v>
      </c>
      <c r="C18514" s="551" t="s">
        <v>10993</v>
      </c>
      <c r="D18514" s="740" t="s">
        <v>12433</v>
      </c>
      <c r="E18514" s="552">
        <v>16000</v>
      </c>
      <c r="F18514" s="126"/>
      <c r="G18514" s="126">
        <f t="shared" si="332"/>
        <v>-16000</v>
      </c>
      <c r="H18514" s="705" t="s">
        <v>12379</v>
      </c>
      <c r="J18514" s="40"/>
    </row>
    <row r="18515" spans="1:10" ht="24" x14ac:dyDescent="0.2">
      <c r="A18515" s="734">
        <v>45329</v>
      </c>
      <c r="B18515" s="63" t="s">
        <v>11738</v>
      </c>
      <c r="C18515" s="551" t="s">
        <v>10993</v>
      </c>
      <c r="D18515" s="740" t="s">
        <v>12433</v>
      </c>
      <c r="E18515" s="552">
        <v>38000</v>
      </c>
      <c r="F18515" s="126"/>
      <c r="G18515" s="126">
        <f t="shared" si="332"/>
        <v>-38000</v>
      </c>
      <c r="H18515" s="705" t="s">
        <v>12379</v>
      </c>
      <c r="J18515" s="40"/>
    </row>
    <row r="18516" spans="1:10" ht="24" x14ac:dyDescent="0.2">
      <c r="A18516" s="734">
        <v>45329</v>
      </c>
      <c r="B18516" s="63" t="s">
        <v>12623</v>
      </c>
      <c r="C18516" s="551" t="s">
        <v>10993</v>
      </c>
      <c r="D18516" s="740" t="s">
        <v>12433</v>
      </c>
      <c r="E18516" s="552">
        <v>19500</v>
      </c>
      <c r="F18516" s="126"/>
      <c r="G18516" s="126">
        <f t="shared" si="332"/>
        <v>-19500</v>
      </c>
      <c r="H18516" s="705" t="s">
        <v>12379</v>
      </c>
      <c r="J18516" s="40"/>
    </row>
    <row r="18517" spans="1:10" ht="24" x14ac:dyDescent="0.2">
      <c r="A18517" s="734">
        <v>45329</v>
      </c>
      <c r="B18517" s="63" t="s">
        <v>11897</v>
      </c>
      <c r="C18517" s="551" t="s">
        <v>10993</v>
      </c>
      <c r="D18517" s="740" t="s">
        <v>12433</v>
      </c>
      <c r="E18517" s="552">
        <v>80000</v>
      </c>
      <c r="F18517" s="126"/>
      <c r="G18517" s="126">
        <f t="shared" si="332"/>
        <v>-80000</v>
      </c>
      <c r="H18517" s="705" t="s">
        <v>12379</v>
      </c>
      <c r="J18517" s="40"/>
    </row>
    <row r="18518" spans="1:10" ht="15" x14ac:dyDescent="0.2">
      <c r="A18518" s="734">
        <v>45329</v>
      </c>
      <c r="B18518" s="63" t="s">
        <v>11617</v>
      </c>
      <c r="C18518" s="63" t="s">
        <v>11552</v>
      </c>
      <c r="D18518" s="183" t="s">
        <v>12434</v>
      </c>
      <c r="E18518" s="126">
        <v>88800</v>
      </c>
      <c r="F18518" s="126"/>
      <c r="G18518" s="126">
        <f t="shared" si="332"/>
        <v>-88800</v>
      </c>
      <c r="H18518" s="705" t="s">
        <v>12379</v>
      </c>
      <c r="J18518" s="40"/>
    </row>
    <row r="18519" spans="1:10" ht="24" x14ac:dyDescent="0.2">
      <c r="A18519" s="734">
        <v>45329</v>
      </c>
      <c r="B18519" s="63" t="s">
        <v>11897</v>
      </c>
      <c r="C18519" s="63" t="s">
        <v>12435</v>
      </c>
      <c r="D18519" s="183" t="s">
        <v>12436</v>
      </c>
      <c r="E18519" s="126">
        <v>164000</v>
      </c>
      <c r="F18519" s="126"/>
      <c r="G18519" s="126">
        <f t="shared" si="332"/>
        <v>-164000</v>
      </c>
      <c r="H18519" s="705" t="s">
        <v>12379</v>
      </c>
      <c r="J18519" s="40"/>
    </row>
    <row r="18520" spans="1:10" ht="15" x14ac:dyDescent="0.2">
      <c r="A18520" s="734">
        <v>45329</v>
      </c>
      <c r="B18520" s="63" t="s">
        <v>10471</v>
      </c>
      <c r="C18520" s="63" t="s">
        <v>12437</v>
      </c>
      <c r="D18520" s="183" t="s">
        <v>12438</v>
      </c>
      <c r="E18520" s="126">
        <v>140000</v>
      </c>
      <c r="F18520" s="126"/>
      <c r="G18520" s="126">
        <f t="shared" si="332"/>
        <v>-140000</v>
      </c>
      <c r="H18520" s="705" t="s">
        <v>12379</v>
      </c>
      <c r="J18520" s="40"/>
    </row>
    <row r="18521" spans="1:10" ht="24" x14ac:dyDescent="0.2">
      <c r="A18521" s="734">
        <v>45329</v>
      </c>
      <c r="B18521" s="63" t="s">
        <v>11897</v>
      </c>
      <c r="C18521" s="63" t="s">
        <v>10993</v>
      </c>
      <c r="D18521" s="183" t="s">
        <v>12439</v>
      </c>
      <c r="E18521" s="126">
        <v>208000</v>
      </c>
      <c r="F18521" s="126"/>
      <c r="G18521" s="126">
        <f t="shared" si="332"/>
        <v>-208000</v>
      </c>
      <c r="H18521" s="705" t="s">
        <v>12379</v>
      </c>
      <c r="J18521" s="40"/>
    </row>
    <row r="18522" spans="1:10" ht="15" x14ac:dyDescent="0.2">
      <c r="A18522" s="734">
        <v>45329</v>
      </c>
      <c r="B18522" s="63" t="s">
        <v>11617</v>
      </c>
      <c r="C18522" s="63" t="s">
        <v>10993</v>
      </c>
      <c r="D18522" s="183" t="s">
        <v>12440</v>
      </c>
      <c r="E18522" s="126">
        <v>23680</v>
      </c>
      <c r="F18522" s="126"/>
      <c r="G18522" s="126">
        <f t="shared" si="332"/>
        <v>-23680</v>
      </c>
      <c r="H18522" s="705" t="s">
        <v>12379</v>
      </c>
      <c r="J18522" s="40"/>
    </row>
    <row r="18523" spans="1:10" ht="15" x14ac:dyDescent="0.2">
      <c r="A18523" s="734">
        <v>45329</v>
      </c>
      <c r="B18523" s="63" t="s">
        <v>103</v>
      </c>
      <c r="C18523" s="63" t="s">
        <v>103</v>
      </c>
      <c r="D18523" s="183" t="s">
        <v>8158</v>
      </c>
      <c r="E18523" s="126">
        <v>2000</v>
      </c>
      <c r="F18523" s="126"/>
      <c r="G18523" s="126">
        <f t="shared" ref="G18523:G18526" si="333">F18523-E18523</f>
        <v>-2000</v>
      </c>
      <c r="H18523" s="705" t="s">
        <v>12379</v>
      </c>
      <c r="J18523" s="40"/>
    </row>
    <row r="18524" spans="1:10" ht="15" x14ac:dyDescent="0.2">
      <c r="A18524" s="734">
        <v>45329</v>
      </c>
      <c r="B18524" s="63" t="s">
        <v>9986</v>
      </c>
      <c r="C18524" s="63" t="s">
        <v>6423</v>
      </c>
      <c r="D18524" s="183" t="s">
        <v>1157</v>
      </c>
      <c r="E18524" s="126">
        <v>35000</v>
      </c>
      <c r="F18524" s="126"/>
      <c r="G18524" s="126">
        <f t="shared" si="333"/>
        <v>-35000</v>
      </c>
      <c r="H18524" s="705" t="s">
        <v>12379</v>
      </c>
      <c r="J18524" s="40"/>
    </row>
    <row r="18525" spans="1:10" ht="15" x14ac:dyDescent="0.2">
      <c r="A18525" s="734">
        <v>45329</v>
      </c>
      <c r="B18525" s="63" t="s">
        <v>11089</v>
      </c>
      <c r="C18525" s="63" t="s">
        <v>10993</v>
      </c>
      <c r="D18525" s="183" t="s">
        <v>12432</v>
      </c>
      <c r="E18525" s="126">
        <v>25500</v>
      </c>
      <c r="F18525" s="126"/>
      <c r="G18525" s="126">
        <f t="shared" ref="G18525" si="334">F18525-E18525</f>
        <v>-25500</v>
      </c>
      <c r="H18525" s="705" t="s">
        <v>12379</v>
      </c>
      <c r="J18525" s="40"/>
    </row>
    <row r="18526" spans="1:10" ht="15" x14ac:dyDescent="0.2">
      <c r="A18526" s="734">
        <v>45329</v>
      </c>
      <c r="B18526" s="63" t="s">
        <v>12425</v>
      </c>
      <c r="C18526" s="63" t="s">
        <v>5741</v>
      </c>
      <c r="D18526" s="183" t="s">
        <v>370</v>
      </c>
      <c r="E18526" s="126">
        <v>2700</v>
      </c>
      <c r="F18526" s="126"/>
      <c r="G18526" s="126">
        <f t="shared" si="333"/>
        <v>-2700</v>
      </c>
      <c r="H18526" s="705" t="s">
        <v>12379</v>
      </c>
      <c r="J18526" s="40"/>
    </row>
    <row r="18527" spans="1:10" ht="15" x14ac:dyDescent="0.2">
      <c r="A18527" s="734">
        <v>45331</v>
      </c>
      <c r="B18527" s="63" t="s">
        <v>11635</v>
      </c>
      <c r="C18527" s="63" t="s">
        <v>12441</v>
      </c>
      <c r="D18527" s="183" t="s">
        <v>1157</v>
      </c>
      <c r="E18527" s="126">
        <v>50000</v>
      </c>
      <c r="F18527" s="126"/>
      <c r="G18527" s="126">
        <f t="shared" ref="G18527:G18539" si="335">F18527-E18527</f>
        <v>-50000</v>
      </c>
      <c r="H18527" s="705" t="s">
        <v>12379</v>
      </c>
      <c r="J18527" s="40"/>
    </row>
    <row r="18528" spans="1:10" ht="15" x14ac:dyDescent="0.2">
      <c r="A18528" s="734">
        <v>45331</v>
      </c>
      <c r="B18528" s="63" t="s">
        <v>12365</v>
      </c>
      <c r="C18528" s="63" t="s">
        <v>10993</v>
      </c>
      <c r="D18528" s="183" t="s">
        <v>12442</v>
      </c>
      <c r="E18528" s="126">
        <v>3000</v>
      </c>
      <c r="F18528" s="126"/>
      <c r="G18528" s="126">
        <f t="shared" si="335"/>
        <v>-3000</v>
      </c>
      <c r="H18528" s="705" t="s">
        <v>12379</v>
      </c>
      <c r="J18528" s="40"/>
    </row>
    <row r="18529" spans="1:10" ht="15" x14ac:dyDescent="0.2">
      <c r="A18529" s="734">
        <v>45331</v>
      </c>
      <c r="B18529" s="63" t="s">
        <v>103</v>
      </c>
      <c r="C18529" s="63" t="s">
        <v>103</v>
      </c>
      <c r="D18529" s="183" t="s">
        <v>8158</v>
      </c>
      <c r="E18529" s="126">
        <v>3000</v>
      </c>
      <c r="F18529" s="126"/>
      <c r="G18529" s="126">
        <f t="shared" si="335"/>
        <v>-3000</v>
      </c>
      <c r="H18529" s="705" t="s">
        <v>12379</v>
      </c>
      <c r="J18529" s="40"/>
    </row>
    <row r="18530" spans="1:10" ht="15" x14ac:dyDescent="0.2">
      <c r="A18530" s="734">
        <v>45331</v>
      </c>
      <c r="B18530" s="63" t="s">
        <v>11089</v>
      </c>
      <c r="C18530" s="63" t="s">
        <v>5741</v>
      </c>
      <c r="D18530" s="183" t="s">
        <v>370</v>
      </c>
      <c r="E18530" s="126">
        <v>2000</v>
      </c>
      <c r="F18530" s="126"/>
      <c r="G18530" s="126">
        <f t="shared" si="335"/>
        <v>-2000</v>
      </c>
      <c r="H18530" s="705" t="s">
        <v>12379</v>
      </c>
      <c r="J18530" s="40"/>
    </row>
    <row r="18531" spans="1:10" ht="15" x14ac:dyDescent="0.2">
      <c r="A18531" s="734">
        <v>45331</v>
      </c>
      <c r="B18531" s="63" t="s">
        <v>10471</v>
      </c>
      <c r="C18531" s="63" t="s">
        <v>12307</v>
      </c>
      <c r="D18531" s="183" t="s">
        <v>1157</v>
      </c>
      <c r="E18531" s="126">
        <v>50000</v>
      </c>
      <c r="F18531" s="126"/>
      <c r="G18531" s="126">
        <f t="shared" si="335"/>
        <v>-50000</v>
      </c>
      <c r="H18531" s="705" t="s">
        <v>12379</v>
      </c>
      <c r="J18531" s="40"/>
    </row>
    <row r="18532" spans="1:10" ht="15" x14ac:dyDescent="0.2">
      <c r="A18532" s="734">
        <v>45331</v>
      </c>
      <c r="B18532" s="63" t="s">
        <v>9356</v>
      </c>
      <c r="C18532" s="63" t="s">
        <v>12307</v>
      </c>
      <c r="D18532" s="183" t="s">
        <v>1157</v>
      </c>
      <c r="E18532" s="126">
        <v>25000</v>
      </c>
      <c r="F18532" s="126"/>
      <c r="G18532" s="126">
        <f t="shared" si="335"/>
        <v>-25000</v>
      </c>
      <c r="H18532" s="705" t="s">
        <v>12379</v>
      </c>
      <c r="J18532" s="40"/>
    </row>
    <row r="18533" spans="1:10" ht="15" x14ac:dyDescent="0.2">
      <c r="A18533" s="734">
        <v>45331</v>
      </c>
      <c r="B18533" s="63" t="s">
        <v>11738</v>
      </c>
      <c r="C18533" s="63" t="s">
        <v>12155</v>
      </c>
      <c r="D18533" s="183" t="s">
        <v>12458</v>
      </c>
      <c r="E18533" s="126">
        <v>25000</v>
      </c>
      <c r="F18533" s="126"/>
      <c r="G18533" s="126">
        <f t="shared" si="335"/>
        <v>-25000</v>
      </c>
      <c r="H18533" s="705" t="s">
        <v>12379</v>
      </c>
      <c r="J18533" s="40"/>
    </row>
    <row r="18534" spans="1:10" ht="15" x14ac:dyDescent="0.2">
      <c r="A18534" s="734">
        <v>45332</v>
      </c>
      <c r="B18534" s="63" t="s">
        <v>8559</v>
      </c>
      <c r="C18534" s="63" t="s">
        <v>11633</v>
      </c>
      <c r="D18534" s="183" t="s">
        <v>12443</v>
      </c>
      <c r="E18534" s="126">
        <v>12000</v>
      </c>
      <c r="F18534" s="126"/>
      <c r="G18534" s="126">
        <f t="shared" si="335"/>
        <v>-12000</v>
      </c>
      <c r="H18534" s="705" t="s">
        <v>12379</v>
      </c>
      <c r="J18534" s="40"/>
    </row>
    <row r="18535" spans="1:10" ht="15" x14ac:dyDescent="0.2">
      <c r="A18535" s="734">
        <v>45332</v>
      </c>
      <c r="B18535" s="63" t="s">
        <v>11089</v>
      </c>
      <c r="C18535" s="63" t="s">
        <v>5741</v>
      </c>
      <c r="D18535" s="183" t="s">
        <v>12444</v>
      </c>
      <c r="E18535" s="126">
        <v>3500</v>
      </c>
      <c r="F18535" s="126"/>
      <c r="G18535" s="126">
        <f t="shared" si="335"/>
        <v>-3500</v>
      </c>
      <c r="H18535" s="705" t="s">
        <v>12379</v>
      </c>
      <c r="J18535" s="40"/>
    </row>
    <row r="18536" spans="1:10" ht="15" x14ac:dyDescent="0.2">
      <c r="A18536" s="734">
        <v>45332</v>
      </c>
      <c r="B18536" s="63" t="s">
        <v>12445</v>
      </c>
      <c r="C18536" s="63" t="s">
        <v>5741</v>
      </c>
      <c r="D18536" s="183" t="s">
        <v>12446</v>
      </c>
      <c r="E18536" s="126">
        <v>2200</v>
      </c>
      <c r="F18536" s="126"/>
      <c r="G18536" s="126">
        <f t="shared" si="335"/>
        <v>-2200</v>
      </c>
      <c r="H18536" s="705" t="s">
        <v>12379</v>
      </c>
      <c r="J18536" s="40"/>
    </row>
    <row r="18537" spans="1:10" ht="24" x14ac:dyDescent="0.2">
      <c r="A18537" s="734">
        <v>45332</v>
      </c>
      <c r="B18537" s="63" t="s">
        <v>11897</v>
      </c>
      <c r="C18537" s="63" t="s">
        <v>11633</v>
      </c>
      <c r="D18537" s="183" t="s">
        <v>12447</v>
      </c>
      <c r="E18537" s="126">
        <v>85000</v>
      </c>
      <c r="F18537" s="126"/>
      <c r="G18537" s="126">
        <f t="shared" si="335"/>
        <v>-85000</v>
      </c>
      <c r="H18537" s="705" t="s">
        <v>12379</v>
      </c>
      <c r="J18537" s="40"/>
    </row>
    <row r="18538" spans="1:10" ht="15" x14ac:dyDescent="0.2">
      <c r="A18538" s="734">
        <v>45332</v>
      </c>
      <c r="B18538" s="63" t="s">
        <v>11897</v>
      </c>
      <c r="C18538" s="63" t="s">
        <v>12038</v>
      </c>
      <c r="D18538" s="183" t="s">
        <v>12449</v>
      </c>
      <c r="E18538" s="126">
        <v>500000</v>
      </c>
      <c r="F18538" s="126"/>
      <c r="G18538" s="126">
        <f t="shared" si="335"/>
        <v>-500000</v>
      </c>
      <c r="H18538" s="705" t="s">
        <v>12379</v>
      </c>
      <c r="J18538" s="40"/>
    </row>
    <row r="18539" spans="1:10" ht="15" x14ac:dyDescent="0.2">
      <c r="A18539" s="734">
        <v>45332</v>
      </c>
      <c r="B18539" s="63" t="s">
        <v>11738</v>
      </c>
      <c r="C18539" s="63" t="s">
        <v>10993</v>
      </c>
      <c r="D18539" s="183" t="s">
        <v>11877</v>
      </c>
      <c r="E18539" s="126">
        <v>15170</v>
      </c>
      <c r="F18539" s="126"/>
      <c r="G18539" s="126">
        <f t="shared" si="335"/>
        <v>-15170</v>
      </c>
      <c r="H18539" s="705" t="s">
        <v>12379</v>
      </c>
      <c r="J18539" s="40"/>
    </row>
    <row r="18540" spans="1:10" ht="15" x14ac:dyDescent="0.2">
      <c r="A18540" s="734">
        <v>45332</v>
      </c>
      <c r="B18540" s="63" t="s">
        <v>10363</v>
      </c>
      <c r="C18540" s="63" t="s">
        <v>2190</v>
      </c>
      <c r="D18540" s="183" t="s">
        <v>12450</v>
      </c>
      <c r="E18540" s="126">
        <v>24000</v>
      </c>
      <c r="F18540" s="126"/>
      <c r="G18540" s="126">
        <f t="shared" ref="G18540:G18550" si="336">F18540-E18540</f>
        <v>-24000</v>
      </c>
      <c r="H18540" s="705" t="s">
        <v>12379</v>
      </c>
      <c r="J18540" s="40"/>
    </row>
    <row r="18541" spans="1:10" ht="15" x14ac:dyDescent="0.2">
      <c r="A18541" s="734">
        <v>45332</v>
      </c>
      <c r="B18541" s="63" t="s">
        <v>8559</v>
      </c>
      <c r="C18541" s="63" t="s">
        <v>5741</v>
      </c>
      <c r="D18541" s="183" t="s">
        <v>370</v>
      </c>
      <c r="E18541" s="126">
        <v>3000</v>
      </c>
      <c r="F18541" s="126"/>
      <c r="G18541" s="126">
        <f t="shared" si="336"/>
        <v>-3000</v>
      </c>
      <c r="H18541" s="705" t="s">
        <v>12379</v>
      </c>
      <c r="J18541" s="40"/>
    </row>
    <row r="18542" spans="1:10" ht="15" x14ac:dyDescent="0.2">
      <c r="A18542" s="734">
        <v>45332</v>
      </c>
      <c r="B18542" s="63" t="s">
        <v>11897</v>
      </c>
      <c r="C18542" s="63" t="s">
        <v>5741</v>
      </c>
      <c r="D18542" s="183" t="s">
        <v>370</v>
      </c>
      <c r="E18542" s="126">
        <v>600</v>
      </c>
      <c r="F18542" s="126"/>
      <c r="G18542" s="126">
        <f t="shared" si="336"/>
        <v>-600</v>
      </c>
      <c r="H18542" s="705" t="s">
        <v>12379</v>
      </c>
      <c r="J18542" s="40"/>
    </row>
    <row r="18543" spans="1:10" ht="15" x14ac:dyDescent="0.2">
      <c r="A18543" s="734">
        <v>45332</v>
      </c>
      <c r="B18543" s="63" t="s">
        <v>12531</v>
      </c>
      <c r="C18543" s="63" t="s">
        <v>5410</v>
      </c>
      <c r="D18543" s="183" t="s">
        <v>12451</v>
      </c>
      <c r="E18543" s="126">
        <v>5000</v>
      </c>
      <c r="F18543" s="126"/>
      <c r="G18543" s="126">
        <f t="shared" si="336"/>
        <v>-5000</v>
      </c>
      <c r="H18543" s="705" t="s">
        <v>12379</v>
      </c>
      <c r="J18543" s="40"/>
    </row>
    <row r="18544" spans="1:10" ht="15" x14ac:dyDescent="0.2">
      <c r="A18544" s="734">
        <v>45332</v>
      </c>
      <c r="B18544" s="63" t="s">
        <v>11897</v>
      </c>
      <c r="C18544" s="63" t="s">
        <v>10993</v>
      </c>
      <c r="D18544" s="183" t="s">
        <v>12452</v>
      </c>
      <c r="E18544" s="126">
        <v>7500</v>
      </c>
      <c r="F18544" s="126"/>
      <c r="G18544" s="126">
        <f t="shared" si="336"/>
        <v>-7500</v>
      </c>
      <c r="H18544" s="705" t="s">
        <v>12379</v>
      </c>
      <c r="J18544" s="40"/>
    </row>
    <row r="18545" spans="1:10" ht="15" x14ac:dyDescent="0.2">
      <c r="A18545" s="734">
        <v>45332</v>
      </c>
      <c r="B18545" s="63" t="s">
        <v>3945</v>
      </c>
      <c r="C18545" s="63" t="s">
        <v>794</v>
      </c>
      <c r="D18545" s="183" t="s">
        <v>12453</v>
      </c>
      <c r="E18545" s="126">
        <v>2100</v>
      </c>
      <c r="F18545" s="126"/>
      <c r="G18545" s="126">
        <f t="shared" si="336"/>
        <v>-2100</v>
      </c>
      <c r="H18545" s="705" t="s">
        <v>12379</v>
      </c>
      <c r="J18545" s="40"/>
    </row>
    <row r="18546" spans="1:10" ht="15" x14ac:dyDescent="0.2">
      <c r="A18546" s="734">
        <v>45332</v>
      </c>
      <c r="B18546" s="63" t="s">
        <v>11897</v>
      </c>
      <c r="C18546" s="63" t="s">
        <v>5741</v>
      </c>
      <c r="D18546" s="183" t="s">
        <v>370</v>
      </c>
      <c r="E18546" s="126">
        <v>450</v>
      </c>
      <c r="F18546" s="126"/>
      <c r="G18546" s="126">
        <f t="shared" si="336"/>
        <v>-450</v>
      </c>
      <c r="H18546" s="705" t="s">
        <v>12379</v>
      </c>
      <c r="J18546" s="40"/>
    </row>
    <row r="18547" spans="1:10" ht="15" x14ac:dyDescent="0.2">
      <c r="A18547" s="734">
        <v>45332</v>
      </c>
      <c r="B18547" s="63" t="s">
        <v>9356</v>
      </c>
      <c r="C18547" s="63" t="s">
        <v>10993</v>
      </c>
      <c r="D18547" s="183" t="s">
        <v>12457</v>
      </c>
      <c r="E18547" s="126">
        <v>1200</v>
      </c>
      <c r="F18547" s="126"/>
      <c r="G18547" s="126">
        <f>F18547-E18547</f>
        <v>-1200</v>
      </c>
      <c r="H18547" s="705" t="s">
        <v>12379</v>
      </c>
      <c r="J18547" s="40"/>
    </row>
    <row r="18548" spans="1:10" ht="15" x14ac:dyDescent="0.2">
      <c r="A18548" s="734">
        <v>45332</v>
      </c>
      <c r="B18548" s="63" t="s">
        <v>12454</v>
      </c>
      <c r="C18548" s="63" t="s">
        <v>12455</v>
      </c>
      <c r="D18548" s="183" t="s">
        <v>12456</v>
      </c>
      <c r="E18548" s="126">
        <v>20900</v>
      </c>
      <c r="F18548" s="126"/>
      <c r="G18548" s="126">
        <f t="shared" si="336"/>
        <v>-20900</v>
      </c>
      <c r="H18548" s="705" t="s">
        <v>12379</v>
      </c>
      <c r="J18548" s="40"/>
    </row>
    <row r="18549" spans="1:10" ht="15" x14ac:dyDescent="0.2">
      <c r="A18549" s="734">
        <v>45332</v>
      </c>
      <c r="B18549" s="63" t="s">
        <v>12425</v>
      </c>
      <c r="C18549" s="63" t="s">
        <v>392</v>
      </c>
      <c r="D18549" s="183" t="s">
        <v>12463</v>
      </c>
      <c r="E18549" s="126">
        <v>3100</v>
      </c>
      <c r="F18549" s="126"/>
      <c r="G18549" s="126">
        <f t="shared" si="336"/>
        <v>-3100</v>
      </c>
      <c r="H18549" s="705" t="s">
        <v>12379</v>
      </c>
      <c r="J18549" s="40"/>
    </row>
    <row r="18550" spans="1:10" ht="15" x14ac:dyDescent="0.2">
      <c r="A18550" s="734">
        <v>45332</v>
      </c>
      <c r="B18550" s="63" t="s">
        <v>10908</v>
      </c>
      <c r="C18550" s="63" t="s">
        <v>392</v>
      </c>
      <c r="D18550" s="183" t="s">
        <v>12462</v>
      </c>
      <c r="E18550" s="126">
        <v>7230</v>
      </c>
      <c r="F18550" s="126"/>
      <c r="G18550" s="126">
        <f t="shared" si="336"/>
        <v>-7230</v>
      </c>
      <c r="H18550" s="705" t="s">
        <v>12379</v>
      </c>
      <c r="J18550" s="40"/>
    </row>
    <row r="18551" spans="1:10" ht="15" x14ac:dyDescent="0.2">
      <c r="A18551" s="734">
        <v>45332</v>
      </c>
      <c r="B18551" s="63" t="s">
        <v>11897</v>
      </c>
      <c r="C18551" s="63" t="s">
        <v>5741</v>
      </c>
      <c r="D18551" s="183" t="s">
        <v>370</v>
      </c>
      <c r="E18551" s="126">
        <v>600</v>
      </c>
      <c r="F18551" s="126"/>
      <c r="G18551" s="126">
        <f t="shared" ref="G18551:G18554" si="337">F18551-E18551</f>
        <v>-600</v>
      </c>
      <c r="H18551" s="705" t="s">
        <v>12379</v>
      </c>
      <c r="J18551" s="40"/>
    </row>
    <row r="18552" spans="1:10" ht="15" x14ac:dyDescent="0.2">
      <c r="A18552" s="734">
        <v>45332</v>
      </c>
      <c r="B18552" s="63" t="s">
        <v>10908</v>
      </c>
      <c r="C18552" s="63" t="s">
        <v>5741</v>
      </c>
      <c r="D18552" s="183" t="s">
        <v>370</v>
      </c>
      <c r="E18552" s="126">
        <v>2000</v>
      </c>
      <c r="F18552" s="126"/>
      <c r="G18552" s="126">
        <f t="shared" si="337"/>
        <v>-2000</v>
      </c>
      <c r="H18552" s="705" t="s">
        <v>12379</v>
      </c>
      <c r="J18552" s="40"/>
    </row>
    <row r="18553" spans="1:10" ht="15" x14ac:dyDescent="0.2">
      <c r="A18553" s="734">
        <v>45333</v>
      </c>
      <c r="B18553" s="63" t="s">
        <v>12623</v>
      </c>
      <c r="C18553" s="63" t="s">
        <v>9549</v>
      </c>
      <c r="D18553" s="183" t="s">
        <v>12464</v>
      </c>
      <c r="E18553" s="126">
        <v>1000</v>
      </c>
      <c r="F18553" s="126"/>
      <c r="G18553" s="126">
        <f t="shared" si="337"/>
        <v>-1000</v>
      </c>
      <c r="H18553" s="705" t="s">
        <v>12379</v>
      </c>
      <c r="J18553" s="40"/>
    </row>
    <row r="18554" spans="1:10" ht="15" x14ac:dyDescent="0.2">
      <c r="A18554" s="734">
        <v>45333</v>
      </c>
      <c r="B18554" s="63" t="s">
        <v>12425</v>
      </c>
      <c r="C18554" s="63" t="s">
        <v>5741</v>
      </c>
      <c r="D18554" s="183" t="s">
        <v>12465</v>
      </c>
      <c r="E18554" s="126">
        <v>1200</v>
      </c>
      <c r="F18554" s="126"/>
      <c r="G18554" s="126">
        <f t="shared" si="337"/>
        <v>-1200</v>
      </c>
      <c r="H18554" s="705" t="s">
        <v>12379</v>
      </c>
      <c r="J18554" s="40"/>
    </row>
    <row r="18555" spans="1:10" ht="15" x14ac:dyDescent="0.2">
      <c r="A18555" s="734">
        <v>45334</v>
      </c>
      <c r="B18555" s="63" t="s">
        <v>103</v>
      </c>
      <c r="C18555" s="63" t="s">
        <v>103</v>
      </c>
      <c r="D18555" s="183" t="s">
        <v>8158</v>
      </c>
      <c r="E18555" s="126">
        <v>3000</v>
      </c>
      <c r="F18555" s="126"/>
      <c r="G18555" s="126">
        <f t="shared" ref="G18555:G18563" si="338">F18555-E18555</f>
        <v>-3000</v>
      </c>
      <c r="H18555" s="705" t="s">
        <v>12379</v>
      </c>
      <c r="J18555" s="40"/>
    </row>
    <row r="18556" spans="1:10" ht="15" x14ac:dyDescent="0.2">
      <c r="A18556" s="734">
        <v>45334</v>
      </c>
      <c r="B18556" s="63" t="s">
        <v>10908</v>
      </c>
      <c r="C18556" s="63" t="s">
        <v>5741</v>
      </c>
      <c r="D18556" s="183" t="s">
        <v>370</v>
      </c>
      <c r="E18556" s="126">
        <v>2000</v>
      </c>
      <c r="F18556" s="126"/>
      <c r="G18556" s="126">
        <f t="shared" si="338"/>
        <v>-2000</v>
      </c>
      <c r="H18556" s="705" t="s">
        <v>12379</v>
      </c>
      <c r="J18556" s="40"/>
    </row>
    <row r="18557" spans="1:10" ht="15" x14ac:dyDescent="0.2">
      <c r="A18557" s="734">
        <v>45334</v>
      </c>
      <c r="B18557" s="63" t="s">
        <v>10908</v>
      </c>
      <c r="C18557" s="63" t="s">
        <v>5741</v>
      </c>
      <c r="D18557" s="183" t="s">
        <v>370</v>
      </c>
      <c r="E18557" s="126">
        <v>500</v>
      </c>
      <c r="F18557" s="126"/>
      <c r="G18557" s="126">
        <f t="shared" si="338"/>
        <v>-500</v>
      </c>
      <c r="H18557" s="705" t="s">
        <v>12379</v>
      </c>
      <c r="J18557" s="40"/>
    </row>
    <row r="18558" spans="1:10" ht="24" x14ac:dyDescent="0.2">
      <c r="A18558" s="734">
        <v>45334</v>
      </c>
      <c r="B18558" s="63" t="s">
        <v>12531</v>
      </c>
      <c r="C18558" s="63" t="s">
        <v>6423</v>
      </c>
      <c r="D18558" s="183" t="s">
        <v>12807</v>
      </c>
      <c r="E18558" s="126">
        <v>35000</v>
      </c>
      <c r="F18558" s="126"/>
      <c r="G18558" s="126">
        <f t="shared" si="338"/>
        <v>-35000</v>
      </c>
      <c r="H18558" s="705" t="s">
        <v>12379</v>
      </c>
      <c r="J18558" s="40"/>
    </row>
    <row r="18559" spans="1:10" ht="15" x14ac:dyDescent="0.2">
      <c r="A18559" s="734">
        <v>45334</v>
      </c>
      <c r="B18559" s="63" t="s">
        <v>8559</v>
      </c>
      <c r="C18559" s="63" t="s">
        <v>5741</v>
      </c>
      <c r="D18559" s="183" t="s">
        <v>12466</v>
      </c>
      <c r="E18559" s="126">
        <v>500</v>
      </c>
      <c r="F18559" s="126"/>
      <c r="G18559" s="126">
        <f t="shared" si="338"/>
        <v>-500</v>
      </c>
      <c r="H18559" s="705" t="s">
        <v>12379</v>
      </c>
      <c r="J18559" s="40"/>
    </row>
    <row r="18560" spans="1:10" ht="15" x14ac:dyDescent="0.2">
      <c r="A18560" s="734">
        <v>45334</v>
      </c>
      <c r="B18560" s="63" t="s">
        <v>9356</v>
      </c>
      <c r="C18560" s="63" t="s">
        <v>10993</v>
      </c>
      <c r="D18560" s="183" t="s">
        <v>12467</v>
      </c>
      <c r="E18560" s="126">
        <v>5000</v>
      </c>
      <c r="F18560" s="126"/>
      <c r="G18560" s="126">
        <f t="shared" si="338"/>
        <v>-5000</v>
      </c>
      <c r="H18560" s="705" t="s">
        <v>12379</v>
      </c>
      <c r="J18560" s="40"/>
    </row>
    <row r="18561" spans="1:10" ht="15" x14ac:dyDescent="0.2">
      <c r="A18561" s="734">
        <v>45334</v>
      </c>
      <c r="B18561" s="63" t="s">
        <v>9356</v>
      </c>
      <c r="C18561" s="63" t="s">
        <v>392</v>
      </c>
      <c r="D18561" s="183" t="s">
        <v>12468</v>
      </c>
      <c r="E18561" s="126">
        <v>1500</v>
      </c>
      <c r="F18561" s="126"/>
      <c r="G18561" s="126">
        <f t="shared" si="338"/>
        <v>-1500</v>
      </c>
      <c r="H18561" s="705" t="s">
        <v>12379</v>
      </c>
      <c r="J18561" s="40"/>
    </row>
    <row r="18562" spans="1:10" ht="15" x14ac:dyDescent="0.2">
      <c r="A18562" s="734">
        <v>45334</v>
      </c>
      <c r="B18562" s="63" t="s">
        <v>11897</v>
      </c>
      <c r="C18562" s="63" t="s">
        <v>8091</v>
      </c>
      <c r="D18562" s="183" t="s">
        <v>12469</v>
      </c>
      <c r="E18562" s="126">
        <v>500000</v>
      </c>
      <c r="F18562" s="126"/>
      <c r="G18562" s="126">
        <f t="shared" si="338"/>
        <v>-500000</v>
      </c>
      <c r="H18562" s="705" t="s">
        <v>12379</v>
      </c>
      <c r="J18562" s="40"/>
    </row>
    <row r="18563" spans="1:10" ht="24" x14ac:dyDescent="0.2">
      <c r="A18563" s="734">
        <v>45334</v>
      </c>
      <c r="B18563" s="63" t="s">
        <v>8559</v>
      </c>
      <c r="C18563" s="63" t="s">
        <v>3145</v>
      </c>
      <c r="D18563" s="183" t="s">
        <v>12470</v>
      </c>
      <c r="E18563" s="126">
        <v>60000</v>
      </c>
      <c r="F18563" s="126"/>
      <c r="G18563" s="126">
        <f t="shared" si="338"/>
        <v>-60000</v>
      </c>
      <c r="H18563" s="705" t="s">
        <v>12379</v>
      </c>
      <c r="J18563" s="40"/>
    </row>
    <row r="18564" spans="1:10" ht="15" x14ac:dyDescent="0.2">
      <c r="A18564" s="734">
        <v>45334</v>
      </c>
      <c r="B18564" s="63" t="s">
        <v>11089</v>
      </c>
      <c r="C18564" s="63" t="s">
        <v>12471</v>
      </c>
      <c r="D18564" s="183" t="s">
        <v>12472</v>
      </c>
      <c r="E18564" s="126">
        <v>20000</v>
      </c>
      <c r="F18564" s="126"/>
      <c r="G18564" s="126">
        <f t="shared" ref="G18564:G18566" si="339">F18564-E18564</f>
        <v>-20000</v>
      </c>
      <c r="H18564" s="705" t="s">
        <v>12379</v>
      </c>
      <c r="J18564" s="40"/>
    </row>
    <row r="18565" spans="1:10" ht="15" x14ac:dyDescent="0.2">
      <c r="A18565" s="734">
        <v>45334</v>
      </c>
      <c r="B18565" s="63" t="s">
        <v>10908</v>
      </c>
      <c r="C18565" s="63" t="s">
        <v>5741</v>
      </c>
      <c r="D18565" s="183" t="s">
        <v>370</v>
      </c>
      <c r="E18565" s="126">
        <v>200</v>
      </c>
      <c r="F18565" s="126"/>
      <c r="G18565" s="126">
        <f t="shared" si="339"/>
        <v>-200</v>
      </c>
      <c r="H18565" s="705" t="s">
        <v>12379</v>
      </c>
      <c r="J18565" s="40"/>
    </row>
    <row r="18566" spans="1:10" ht="15" x14ac:dyDescent="0.2">
      <c r="A18566" s="734">
        <v>45334</v>
      </c>
      <c r="B18566" s="63" t="s">
        <v>12207</v>
      </c>
      <c r="C18566" s="63" t="s">
        <v>11099</v>
      </c>
      <c r="D18566" s="183" t="s">
        <v>12036</v>
      </c>
      <c r="E18566" s="126">
        <v>100000</v>
      </c>
      <c r="F18566" s="126"/>
      <c r="G18566" s="126">
        <f t="shared" si="339"/>
        <v>-100000</v>
      </c>
      <c r="H18566" s="705" t="s">
        <v>12379</v>
      </c>
      <c r="J18566" s="40"/>
    </row>
    <row r="18567" spans="1:10" ht="15" x14ac:dyDescent="0.2">
      <c r="A18567" s="734">
        <v>45334</v>
      </c>
      <c r="B18567" s="63" t="s">
        <v>11897</v>
      </c>
      <c r="C18567" s="63" t="s">
        <v>5741</v>
      </c>
      <c r="D18567" s="183" t="s">
        <v>370</v>
      </c>
      <c r="E18567" s="126">
        <v>1350</v>
      </c>
      <c r="F18567" s="126"/>
      <c r="G18567" s="126">
        <f t="shared" ref="G18567:G18576" si="340">F18567-E18567</f>
        <v>-1350</v>
      </c>
      <c r="H18567" s="705" t="s">
        <v>12379</v>
      </c>
      <c r="J18567" s="40"/>
    </row>
    <row r="18568" spans="1:10" ht="15" x14ac:dyDescent="0.2">
      <c r="A18568" s="734">
        <v>45334</v>
      </c>
      <c r="B18568" s="63" t="s">
        <v>103</v>
      </c>
      <c r="C18568" s="63" t="s">
        <v>12501</v>
      </c>
      <c r="D18568" s="183" t="s">
        <v>370</v>
      </c>
      <c r="E18568" s="126">
        <v>6300</v>
      </c>
      <c r="F18568" s="126"/>
      <c r="G18568" s="126">
        <f t="shared" si="340"/>
        <v>-6300</v>
      </c>
      <c r="H18568" s="705" t="s">
        <v>12379</v>
      </c>
      <c r="J18568" s="40"/>
    </row>
    <row r="18569" spans="1:10" ht="15" x14ac:dyDescent="0.2">
      <c r="A18569" s="734">
        <v>45334</v>
      </c>
      <c r="B18569" s="63" t="s">
        <v>103</v>
      </c>
      <c r="C18569" s="63" t="s">
        <v>103</v>
      </c>
      <c r="D18569" s="183" t="s">
        <v>12502</v>
      </c>
      <c r="E18569" s="126">
        <v>2000</v>
      </c>
      <c r="F18569" s="126"/>
      <c r="G18569" s="126">
        <f t="shared" si="340"/>
        <v>-2000</v>
      </c>
      <c r="H18569" s="705" t="s">
        <v>12379</v>
      </c>
      <c r="J18569" s="40"/>
    </row>
    <row r="18570" spans="1:10" ht="15" x14ac:dyDescent="0.2">
      <c r="A18570" s="734">
        <v>45334</v>
      </c>
      <c r="B18570" s="63" t="s">
        <v>103</v>
      </c>
      <c r="C18570" s="63" t="s">
        <v>12503</v>
      </c>
      <c r="D18570" s="183" t="s">
        <v>12504</v>
      </c>
      <c r="E18570" s="126">
        <v>12840</v>
      </c>
      <c r="F18570" s="126"/>
      <c r="G18570" s="126">
        <f t="shared" si="340"/>
        <v>-12840</v>
      </c>
      <c r="H18570" s="705" t="s">
        <v>12379</v>
      </c>
      <c r="J18570" s="40"/>
    </row>
    <row r="18571" spans="1:10" ht="15" x14ac:dyDescent="0.2">
      <c r="A18571" s="734">
        <v>45335</v>
      </c>
      <c r="B18571" s="63" t="s">
        <v>11635</v>
      </c>
      <c r="C18571" s="63" t="s">
        <v>5741</v>
      </c>
      <c r="D18571" s="183" t="s">
        <v>12505</v>
      </c>
      <c r="E18571" s="126">
        <v>300</v>
      </c>
      <c r="F18571" s="126"/>
      <c r="G18571" s="126">
        <f t="shared" si="340"/>
        <v>-300</v>
      </c>
      <c r="H18571" s="705" t="s">
        <v>12379</v>
      </c>
      <c r="J18571" s="40"/>
    </row>
    <row r="18572" spans="1:10" ht="15" x14ac:dyDescent="0.2">
      <c r="A18572" s="734">
        <v>45335</v>
      </c>
      <c r="B18572" s="63" t="s">
        <v>103</v>
      </c>
      <c r="C18572" s="63" t="s">
        <v>103</v>
      </c>
      <c r="D18572" s="183" t="s">
        <v>12506</v>
      </c>
      <c r="E18572" s="126">
        <v>4370</v>
      </c>
      <c r="F18572" s="126"/>
      <c r="G18572" s="126">
        <f t="shared" si="340"/>
        <v>-4370</v>
      </c>
      <c r="H18572" s="705" t="s">
        <v>12379</v>
      </c>
      <c r="J18572" s="40"/>
    </row>
    <row r="18573" spans="1:10" ht="15" x14ac:dyDescent="0.2">
      <c r="A18573" s="734">
        <v>45335</v>
      </c>
      <c r="B18573" s="63" t="s">
        <v>103</v>
      </c>
      <c r="C18573" s="63" t="s">
        <v>103</v>
      </c>
      <c r="D18573" s="183" t="s">
        <v>12502</v>
      </c>
      <c r="E18573" s="126">
        <v>4660</v>
      </c>
      <c r="F18573" s="126"/>
      <c r="G18573" s="126">
        <f t="shared" si="340"/>
        <v>-4660</v>
      </c>
      <c r="H18573" s="705" t="s">
        <v>12379</v>
      </c>
      <c r="J18573" s="40"/>
    </row>
    <row r="18574" spans="1:10" ht="15" x14ac:dyDescent="0.2">
      <c r="A18574" s="734">
        <v>45335</v>
      </c>
      <c r="B18574" s="63" t="s">
        <v>103</v>
      </c>
      <c r="C18574" s="63" t="s">
        <v>3470</v>
      </c>
      <c r="D18574" s="183" t="s">
        <v>12507</v>
      </c>
      <c r="E18574" s="126">
        <v>7500</v>
      </c>
      <c r="F18574" s="126"/>
      <c r="G18574" s="126">
        <f t="shared" si="340"/>
        <v>-7500</v>
      </c>
      <c r="H18574" s="705" t="s">
        <v>12379</v>
      </c>
      <c r="J18574" s="40"/>
    </row>
    <row r="18575" spans="1:10" ht="15" x14ac:dyDescent="0.2">
      <c r="A18575" s="734">
        <v>45335</v>
      </c>
      <c r="B18575" s="63" t="s">
        <v>103</v>
      </c>
      <c r="C18575" s="63" t="s">
        <v>103</v>
      </c>
      <c r="D18575" s="183" t="s">
        <v>8158</v>
      </c>
      <c r="E18575" s="126">
        <v>3000</v>
      </c>
      <c r="F18575" s="126"/>
      <c r="G18575" s="126">
        <f t="shared" si="340"/>
        <v>-3000</v>
      </c>
      <c r="H18575" s="705" t="s">
        <v>12379</v>
      </c>
      <c r="J18575" s="40"/>
    </row>
    <row r="18576" spans="1:10" ht="15" x14ac:dyDescent="0.2">
      <c r="A18576" s="734">
        <v>45335</v>
      </c>
      <c r="B18576" s="63" t="s">
        <v>11446</v>
      </c>
      <c r="C18576" s="63" t="s">
        <v>10993</v>
      </c>
      <c r="D18576" s="183" t="s">
        <v>12508</v>
      </c>
      <c r="E18576" s="126">
        <v>10900</v>
      </c>
      <c r="F18576" s="126"/>
      <c r="G18576" s="126">
        <f t="shared" si="340"/>
        <v>-10900</v>
      </c>
      <c r="H18576" s="705" t="s">
        <v>12379</v>
      </c>
      <c r="J18576" s="40"/>
    </row>
    <row r="18577" spans="1:10" ht="15" x14ac:dyDescent="0.2">
      <c r="A18577" s="734">
        <v>45335</v>
      </c>
      <c r="B18577" s="63" t="s">
        <v>12509</v>
      </c>
      <c r="C18577" s="63" t="s">
        <v>1198</v>
      </c>
      <c r="D18577" s="183" t="s">
        <v>12510</v>
      </c>
      <c r="E18577" s="126">
        <v>27500</v>
      </c>
      <c r="F18577" s="126"/>
      <c r="G18577" s="126">
        <f t="shared" ref="G18577:G18582" si="341">F18577-E18577</f>
        <v>-27500</v>
      </c>
      <c r="H18577" s="705" t="s">
        <v>12379</v>
      </c>
      <c r="J18577" s="40"/>
    </row>
    <row r="18578" spans="1:10" ht="15" x14ac:dyDescent="0.2">
      <c r="A18578" s="734">
        <v>45335</v>
      </c>
      <c r="B18578" s="63" t="s">
        <v>8559</v>
      </c>
      <c r="C18578" s="63" t="s">
        <v>5741</v>
      </c>
      <c r="D18578" s="183" t="s">
        <v>370</v>
      </c>
      <c r="E18578" s="126">
        <v>650</v>
      </c>
      <c r="F18578" s="126"/>
      <c r="G18578" s="126">
        <f t="shared" si="341"/>
        <v>-650</v>
      </c>
      <c r="H18578" s="705" t="s">
        <v>12379</v>
      </c>
      <c r="J18578" s="40"/>
    </row>
    <row r="18579" spans="1:10" ht="15" x14ac:dyDescent="0.2">
      <c r="A18579" s="734">
        <v>45335</v>
      </c>
      <c r="B18579" s="63" t="s">
        <v>103</v>
      </c>
      <c r="C18579" s="63" t="s">
        <v>286</v>
      </c>
      <c r="D18579" s="183" t="s">
        <v>3150</v>
      </c>
      <c r="E18579" s="126">
        <v>150</v>
      </c>
      <c r="F18579" s="126"/>
      <c r="G18579" s="126">
        <f t="shared" si="341"/>
        <v>-150</v>
      </c>
      <c r="H18579" s="705" t="s">
        <v>12379</v>
      </c>
      <c r="J18579" s="40"/>
    </row>
    <row r="18580" spans="1:10" ht="15" x14ac:dyDescent="0.2">
      <c r="A18580" s="734">
        <v>45335</v>
      </c>
      <c r="B18580" s="63" t="s">
        <v>12509</v>
      </c>
      <c r="C18580" s="63" t="s">
        <v>5741</v>
      </c>
      <c r="D18580" s="183" t="s">
        <v>12511</v>
      </c>
      <c r="E18580" s="126">
        <v>700</v>
      </c>
      <c r="F18580" s="126"/>
      <c r="G18580" s="126">
        <f t="shared" si="341"/>
        <v>-700</v>
      </c>
      <c r="H18580" s="705" t="s">
        <v>12379</v>
      </c>
      <c r="J18580" s="40"/>
    </row>
    <row r="18581" spans="1:10" ht="15" x14ac:dyDescent="0.2">
      <c r="A18581" s="734">
        <v>45335</v>
      </c>
      <c r="B18581" s="63" t="s">
        <v>10471</v>
      </c>
      <c r="C18581" s="63" t="s">
        <v>9460</v>
      </c>
      <c r="D18581" s="183" t="s">
        <v>11778</v>
      </c>
      <c r="E18581" s="126">
        <v>25000</v>
      </c>
      <c r="F18581" s="126"/>
      <c r="G18581" s="126">
        <f t="shared" si="341"/>
        <v>-25000</v>
      </c>
      <c r="H18581" s="705" t="s">
        <v>12379</v>
      </c>
      <c r="J18581" s="40"/>
    </row>
    <row r="18582" spans="1:10" ht="15" x14ac:dyDescent="0.2">
      <c r="A18582" s="734">
        <v>45335</v>
      </c>
      <c r="B18582" s="63" t="s">
        <v>10471</v>
      </c>
      <c r="C18582" s="63" t="s">
        <v>12437</v>
      </c>
      <c r="D18582" s="183" t="s">
        <v>12438</v>
      </c>
      <c r="E18582" s="126">
        <v>140000</v>
      </c>
      <c r="F18582" s="126"/>
      <c r="G18582" s="126">
        <f t="shared" si="341"/>
        <v>-140000</v>
      </c>
      <c r="H18582" s="705" t="s">
        <v>12379</v>
      </c>
      <c r="J18582" s="40"/>
    </row>
    <row r="18583" spans="1:10" ht="15" x14ac:dyDescent="0.2">
      <c r="A18583" s="734">
        <v>45336</v>
      </c>
      <c r="B18583" s="63" t="s">
        <v>25</v>
      </c>
      <c r="C18583" s="63" t="s">
        <v>4065</v>
      </c>
      <c r="D18583" s="183" t="s">
        <v>12512</v>
      </c>
      <c r="E18583" s="126">
        <v>2400</v>
      </c>
      <c r="F18583" s="126"/>
      <c r="G18583" s="126">
        <f t="shared" ref="G18583:G18592" si="342">F18583-E18583</f>
        <v>-2400</v>
      </c>
      <c r="H18583" s="705" t="s">
        <v>12379</v>
      </c>
      <c r="J18583" s="40"/>
    </row>
    <row r="18584" spans="1:10" ht="15" x14ac:dyDescent="0.2">
      <c r="A18584" s="734">
        <v>45336</v>
      </c>
      <c r="B18584" s="63" t="s">
        <v>8559</v>
      </c>
      <c r="C18584" s="63" t="s">
        <v>3104</v>
      </c>
      <c r="D18584" s="183" t="s">
        <v>12513</v>
      </c>
      <c r="E18584" s="126">
        <v>20000</v>
      </c>
      <c r="F18584" s="126"/>
      <c r="G18584" s="126">
        <f t="shared" si="342"/>
        <v>-20000</v>
      </c>
      <c r="H18584" s="705" t="s">
        <v>12379</v>
      </c>
      <c r="J18584" s="40"/>
    </row>
    <row r="18585" spans="1:10" ht="15" x14ac:dyDescent="0.2">
      <c r="A18585" s="734">
        <v>45336</v>
      </c>
      <c r="B18585" s="63" t="s">
        <v>10908</v>
      </c>
      <c r="C18585" s="63" t="s">
        <v>5741</v>
      </c>
      <c r="D18585" s="183" t="s">
        <v>370</v>
      </c>
      <c r="E18585" s="126">
        <v>600</v>
      </c>
      <c r="F18585" s="126"/>
      <c r="G18585" s="126">
        <f t="shared" si="342"/>
        <v>-600</v>
      </c>
      <c r="H18585" s="705" t="s">
        <v>12379</v>
      </c>
      <c r="J18585" s="40"/>
    </row>
    <row r="18586" spans="1:10" ht="15" x14ac:dyDescent="0.2">
      <c r="A18586" s="734">
        <v>45336</v>
      </c>
      <c r="B18586" s="63" t="s">
        <v>3945</v>
      </c>
      <c r="C18586" s="551" t="s">
        <v>3003</v>
      </c>
      <c r="D18586" s="740" t="s">
        <v>12515</v>
      </c>
      <c r="E18586" s="552">
        <v>35360</v>
      </c>
      <c r="F18586" s="126"/>
      <c r="G18586" s="126">
        <f t="shared" si="342"/>
        <v>-35360</v>
      </c>
      <c r="H18586" s="705" t="s">
        <v>12379</v>
      </c>
      <c r="J18586" s="40"/>
    </row>
    <row r="18587" spans="1:10" ht="15" x14ac:dyDescent="0.2">
      <c r="A18587" s="734">
        <v>45336</v>
      </c>
      <c r="B18587" s="63" t="s">
        <v>3946</v>
      </c>
      <c r="C18587" s="551" t="s">
        <v>3003</v>
      </c>
      <c r="D18587" s="740" t="s">
        <v>12515</v>
      </c>
      <c r="E18587" s="552">
        <v>32760</v>
      </c>
      <c r="F18587" s="126"/>
      <c r="G18587" s="126">
        <f t="shared" si="342"/>
        <v>-32760</v>
      </c>
      <c r="H18587" s="705" t="s">
        <v>12379</v>
      </c>
      <c r="J18587" s="40"/>
    </row>
    <row r="18588" spans="1:10" ht="15" x14ac:dyDescent="0.2">
      <c r="A18588" s="734">
        <v>45336</v>
      </c>
      <c r="B18588" s="63" t="s">
        <v>8559</v>
      </c>
      <c r="C18588" s="551" t="s">
        <v>3003</v>
      </c>
      <c r="D18588" s="740" t="s">
        <v>12515</v>
      </c>
      <c r="E18588" s="552">
        <v>145766</v>
      </c>
      <c r="F18588" s="126"/>
      <c r="G18588" s="126">
        <f t="shared" si="342"/>
        <v>-145766</v>
      </c>
      <c r="H18588" s="705" t="s">
        <v>12379</v>
      </c>
      <c r="J18588" s="40"/>
    </row>
    <row r="18589" spans="1:10" ht="15" x14ac:dyDescent="0.2">
      <c r="A18589" s="734">
        <v>45336</v>
      </c>
      <c r="B18589" s="63" t="s">
        <v>11635</v>
      </c>
      <c r="C18589" s="551" t="s">
        <v>3003</v>
      </c>
      <c r="D18589" s="740" t="s">
        <v>12515</v>
      </c>
      <c r="E18589" s="552">
        <v>508379</v>
      </c>
      <c r="F18589" s="126"/>
      <c r="G18589" s="126">
        <f t="shared" si="342"/>
        <v>-508379</v>
      </c>
      <c r="H18589" s="705" t="s">
        <v>12379</v>
      </c>
      <c r="J18589" s="40"/>
    </row>
    <row r="18590" spans="1:10" ht="15" x14ac:dyDescent="0.2">
      <c r="A18590" s="734">
        <v>45336</v>
      </c>
      <c r="B18590" s="63" t="s">
        <v>11897</v>
      </c>
      <c r="C18590" s="63" t="s">
        <v>8394</v>
      </c>
      <c r="D18590" s="183" t="s">
        <v>12318</v>
      </c>
      <c r="E18590" s="126">
        <v>1000000</v>
      </c>
      <c r="F18590" s="126"/>
      <c r="G18590" s="126">
        <f t="shared" si="342"/>
        <v>-1000000</v>
      </c>
      <c r="H18590" s="705" t="s">
        <v>12379</v>
      </c>
      <c r="J18590" s="40"/>
    </row>
    <row r="18591" spans="1:10" ht="15" x14ac:dyDescent="0.2">
      <c r="A18591" s="734">
        <v>45336</v>
      </c>
      <c r="B18591" s="63" t="s">
        <v>10232</v>
      </c>
      <c r="C18591" s="63" t="s">
        <v>11752</v>
      </c>
      <c r="D18591" s="183" t="s">
        <v>11171</v>
      </c>
      <c r="E18591" s="126">
        <v>500000</v>
      </c>
      <c r="F18591" s="126"/>
      <c r="G18591" s="126">
        <f t="shared" si="342"/>
        <v>-500000</v>
      </c>
      <c r="H18591" s="705" t="s">
        <v>12379</v>
      </c>
      <c r="J18591" s="40"/>
    </row>
    <row r="18592" spans="1:10" ht="15" x14ac:dyDescent="0.2">
      <c r="A18592" s="734">
        <v>45336</v>
      </c>
      <c r="B18592" s="63" t="s">
        <v>11135</v>
      </c>
      <c r="C18592" s="63" t="s">
        <v>12516</v>
      </c>
      <c r="D18592" s="183" t="s">
        <v>11171</v>
      </c>
      <c r="E18592" s="126">
        <v>500000</v>
      </c>
      <c r="F18592" s="126"/>
      <c r="G18592" s="126">
        <f t="shared" si="342"/>
        <v>-500000</v>
      </c>
      <c r="H18592" s="705" t="s">
        <v>12379</v>
      </c>
      <c r="J18592" s="40"/>
    </row>
    <row r="18593" spans="1:10" ht="15" x14ac:dyDescent="0.2">
      <c r="A18593" s="734">
        <v>45337</v>
      </c>
      <c r="B18593" s="63" t="s">
        <v>11089</v>
      </c>
      <c r="C18593" s="63" t="s">
        <v>11975</v>
      </c>
      <c r="D18593" s="183" t="s">
        <v>12517</v>
      </c>
      <c r="E18593" s="126">
        <v>10000</v>
      </c>
      <c r="F18593" s="126"/>
      <c r="G18593" s="126">
        <f t="shared" ref="G18593:G18594" si="343">F18593-E18593</f>
        <v>-10000</v>
      </c>
      <c r="H18593" s="705" t="s">
        <v>12379</v>
      </c>
      <c r="J18593" s="40"/>
    </row>
    <row r="18594" spans="1:10" ht="15" x14ac:dyDescent="0.2">
      <c r="A18594" s="734">
        <v>45337</v>
      </c>
      <c r="B18594" s="63" t="s">
        <v>11089</v>
      </c>
      <c r="C18594" s="63" t="s">
        <v>392</v>
      </c>
      <c r="D18594" s="183" t="s">
        <v>7649</v>
      </c>
      <c r="E18594" s="126">
        <v>2000</v>
      </c>
      <c r="F18594" s="126"/>
      <c r="G18594" s="126">
        <f t="shared" si="343"/>
        <v>-2000</v>
      </c>
      <c r="H18594" s="705" t="s">
        <v>12379</v>
      </c>
      <c r="J18594" s="40"/>
    </row>
    <row r="18595" spans="1:10" ht="15" x14ac:dyDescent="0.2">
      <c r="A18595" s="734">
        <v>45338</v>
      </c>
      <c r="B18595" s="63" t="s">
        <v>11089</v>
      </c>
      <c r="C18595" s="63" t="s">
        <v>1063</v>
      </c>
      <c r="D18595" s="183" t="s">
        <v>12518</v>
      </c>
      <c r="E18595" s="126">
        <v>4800</v>
      </c>
      <c r="F18595" s="126"/>
      <c r="G18595" s="126">
        <f t="shared" ref="G18595:G18596" si="344">F18595-E18595</f>
        <v>-4800</v>
      </c>
      <c r="H18595" s="705" t="s">
        <v>12379</v>
      </c>
      <c r="J18595" s="40"/>
    </row>
    <row r="18596" spans="1:10" ht="15" x14ac:dyDescent="0.2">
      <c r="A18596" s="734">
        <v>45338</v>
      </c>
      <c r="B18596" s="63" t="s">
        <v>10908</v>
      </c>
      <c r="C18596" s="63" t="s">
        <v>10993</v>
      </c>
      <c r="D18596" s="183" t="s">
        <v>12519</v>
      </c>
      <c r="E18596" s="126">
        <v>9000</v>
      </c>
      <c r="F18596" s="126"/>
      <c r="G18596" s="126">
        <f t="shared" si="344"/>
        <v>-9000</v>
      </c>
      <c r="H18596" s="705" t="s">
        <v>12379</v>
      </c>
      <c r="J18596" s="40"/>
    </row>
    <row r="18597" spans="1:10" ht="15" x14ac:dyDescent="0.2">
      <c r="A18597" s="734">
        <v>45338</v>
      </c>
      <c r="B18597" s="63" t="s">
        <v>11089</v>
      </c>
      <c r="C18597" s="63" t="s">
        <v>5741</v>
      </c>
      <c r="D18597" s="183" t="s">
        <v>12524</v>
      </c>
      <c r="E18597" s="126">
        <v>4000</v>
      </c>
      <c r="F18597" s="126"/>
      <c r="G18597" s="126">
        <f t="shared" ref="G18597:G18605" si="345">F18597-E18597</f>
        <v>-4000</v>
      </c>
      <c r="H18597" s="705" t="s">
        <v>12379</v>
      </c>
      <c r="J18597" s="40"/>
    </row>
    <row r="18598" spans="1:10" ht="15" x14ac:dyDescent="0.2">
      <c r="A18598" s="734">
        <v>45338</v>
      </c>
      <c r="B18598" s="63" t="s">
        <v>12207</v>
      </c>
      <c r="C18598" s="63" t="s">
        <v>12525</v>
      </c>
      <c r="D18598" s="183" t="s">
        <v>12526</v>
      </c>
      <c r="E18598" s="126">
        <v>9880</v>
      </c>
      <c r="F18598" s="126"/>
      <c r="G18598" s="126">
        <f t="shared" si="345"/>
        <v>-9880</v>
      </c>
      <c r="H18598" s="705" t="s">
        <v>12379</v>
      </c>
      <c r="J18598" s="40"/>
    </row>
    <row r="18599" spans="1:10" ht="15" x14ac:dyDescent="0.2">
      <c r="A18599" s="734">
        <v>45338</v>
      </c>
      <c r="B18599" s="63" t="s">
        <v>103</v>
      </c>
      <c r="C18599" s="63" t="s">
        <v>103</v>
      </c>
      <c r="D18599" s="183" t="s">
        <v>12527</v>
      </c>
      <c r="E18599" s="126">
        <v>17700</v>
      </c>
      <c r="F18599" s="126"/>
      <c r="G18599" s="126">
        <f t="shared" si="345"/>
        <v>-17700</v>
      </c>
      <c r="H18599" s="705" t="s">
        <v>12379</v>
      </c>
      <c r="J18599" s="40"/>
    </row>
    <row r="18600" spans="1:10" ht="15" x14ac:dyDescent="0.2">
      <c r="A18600" s="734">
        <v>45338</v>
      </c>
      <c r="B18600" s="63" t="s">
        <v>12365</v>
      </c>
      <c r="C18600" s="63" t="s">
        <v>5741</v>
      </c>
      <c r="D18600" s="183" t="s">
        <v>12528</v>
      </c>
      <c r="E18600" s="126">
        <v>700</v>
      </c>
      <c r="F18600" s="126"/>
      <c r="G18600" s="126">
        <f t="shared" si="345"/>
        <v>-700</v>
      </c>
      <c r="H18600" s="705" t="s">
        <v>12379</v>
      </c>
      <c r="J18600" s="40"/>
    </row>
    <row r="18601" spans="1:10" ht="15" x14ac:dyDescent="0.2">
      <c r="A18601" s="734">
        <v>45338</v>
      </c>
      <c r="B18601" s="63" t="s">
        <v>11897</v>
      </c>
      <c r="C18601" s="63" t="s">
        <v>10993</v>
      </c>
      <c r="D18601" s="183" t="s">
        <v>12529</v>
      </c>
      <c r="E18601" s="126">
        <v>3000</v>
      </c>
      <c r="F18601" s="126"/>
      <c r="G18601" s="126">
        <f t="shared" si="345"/>
        <v>-3000</v>
      </c>
      <c r="H18601" s="705" t="s">
        <v>12379</v>
      </c>
      <c r="J18601" s="40"/>
    </row>
    <row r="18602" spans="1:10" ht="15" x14ac:dyDescent="0.2">
      <c r="A18602" s="734">
        <v>45338</v>
      </c>
      <c r="B18602" s="63" t="s">
        <v>10908</v>
      </c>
      <c r="C18602" s="63" t="s">
        <v>5741</v>
      </c>
      <c r="D18602" s="183" t="s">
        <v>370</v>
      </c>
      <c r="E18602" s="126">
        <v>3000</v>
      </c>
      <c r="F18602" s="126"/>
      <c r="G18602" s="126">
        <f t="shared" si="345"/>
        <v>-3000</v>
      </c>
      <c r="H18602" s="705" t="s">
        <v>12379</v>
      </c>
      <c r="J18602" s="40"/>
    </row>
    <row r="18603" spans="1:10" ht="15" x14ac:dyDescent="0.2">
      <c r="A18603" s="734">
        <v>45338</v>
      </c>
      <c r="B18603" s="63" t="s">
        <v>103</v>
      </c>
      <c r="C18603" s="63" t="s">
        <v>392</v>
      </c>
      <c r="D18603" s="183" t="s">
        <v>12530</v>
      </c>
      <c r="E18603" s="126">
        <v>2250</v>
      </c>
      <c r="F18603" s="126"/>
      <c r="G18603" s="126">
        <f t="shared" si="345"/>
        <v>-2250</v>
      </c>
      <c r="H18603" s="705" t="s">
        <v>12379</v>
      </c>
      <c r="J18603" s="40"/>
    </row>
    <row r="18604" spans="1:10" ht="15" x14ac:dyDescent="0.2">
      <c r="A18604" s="734">
        <v>45338</v>
      </c>
      <c r="B18604" s="63" t="s">
        <v>12531</v>
      </c>
      <c r="C18604" s="63" t="s">
        <v>10993</v>
      </c>
      <c r="D18604" s="183" t="s">
        <v>12532</v>
      </c>
      <c r="E18604" s="126">
        <v>17400</v>
      </c>
      <c r="F18604" s="126"/>
      <c r="G18604" s="126">
        <f t="shared" si="345"/>
        <v>-17400</v>
      </c>
      <c r="H18604" s="705" t="s">
        <v>12379</v>
      </c>
      <c r="J18604" s="40"/>
    </row>
    <row r="18605" spans="1:10" ht="15" x14ac:dyDescent="0.2">
      <c r="A18605" s="734">
        <v>45338</v>
      </c>
      <c r="B18605" s="63" t="s">
        <v>10151</v>
      </c>
      <c r="C18605" s="63" t="s">
        <v>392</v>
      </c>
      <c r="D18605" s="183" t="s">
        <v>12533</v>
      </c>
      <c r="E18605" s="126">
        <v>50000</v>
      </c>
      <c r="F18605" s="126"/>
      <c r="G18605" s="126">
        <f t="shared" si="345"/>
        <v>-50000</v>
      </c>
      <c r="H18605" s="705" t="s">
        <v>12379</v>
      </c>
      <c r="J18605" s="40"/>
    </row>
    <row r="18606" spans="1:10" ht="15" x14ac:dyDescent="0.2">
      <c r="A18606" s="734">
        <v>45339</v>
      </c>
      <c r="B18606" s="63" t="s">
        <v>103</v>
      </c>
      <c r="C18606" s="63" t="s">
        <v>103</v>
      </c>
      <c r="D18606" s="183" t="s">
        <v>8158</v>
      </c>
      <c r="E18606" s="126">
        <v>4000</v>
      </c>
      <c r="F18606" s="126"/>
      <c r="G18606" s="126">
        <f t="shared" ref="G18606:G18620" si="346">F18606-E18606</f>
        <v>-4000</v>
      </c>
      <c r="H18606" s="705" t="s">
        <v>12379</v>
      </c>
      <c r="J18606" s="40"/>
    </row>
    <row r="18607" spans="1:10" ht="15" x14ac:dyDescent="0.2">
      <c r="A18607" s="734">
        <v>45339</v>
      </c>
      <c r="B18607" s="63" t="s">
        <v>3946</v>
      </c>
      <c r="C18607" s="63" t="s">
        <v>5741</v>
      </c>
      <c r="D18607" s="183" t="s">
        <v>12535</v>
      </c>
      <c r="E18607" s="126">
        <v>5000</v>
      </c>
      <c r="F18607" s="126"/>
      <c r="G18607" s="126">
        <f t="shared" si="346"/>
        <v>-5000</v>
      </c>
      <c r="H18607" s="705" t="s">
        <v>12379</v>
      </c>
      <c r="J18607" s="40"/>
    </row>
    <row r="18608" spans="1:10" ht="15" x14ac:dyDescent="0.2">
      <c r="A18608" s="734">
        <v>45339</v>
      </c>
      <c r="B18608" s="63" t="s">
        <v>3946</v>
      </c>
      <c r="C18608" s="63" t="s">
        <v>286</v>
      </c>
      <c r="D18608" s="183" t="s">
        <v>11383</v>
      </c>
      <c r="E18608" s="126">
        <v>500</v>
      </c>
      <c r="F18608" s="126"/>
      <c r="G18608" s="126">
        <f t="shared" si="346"/>
        <v>-500</v>
      </c>
      <c r="H18608" s="705" t="s">
        <v>12379</v>
      </c>
      <c r="J18608" s="40"/>
    </row>
    <row r="18609" spans="1:10" ht="15" x14ac:dyDescent="0.2">
      <c r="A18609" s="734">
        <v>45339</v>
      </c>
      <c r="B18609" s="63" t="s">
        <v>3946</v>
      </c>
      <c r="C18609" s="63" t="s">
        <v>10993</v>
      </c>
      <c r="D18609" s="183" t="s">
        <v>12536</v>
      </c>
      <c r="E18609" s="126">
        <v>800</v>
      </c>
      <c r="F18609" s="126"/>
      <c r="G18609" s="126">
        <f t="shared" si="346"/>
        <v>-800</v>
      </c>
      <c r="H18609" s="705" t="s">
        <v>12379</v>
      </c>
      <c r="J18609" s="40"/>
    </row>
    <row r="18610" spans="1:10" ht="15" x14ac:dyDescent="0.2">
      <c r="A18610" s="734">
        <v>45339</v>
      </c>
      <c r="B18610" s="63" t="s">
        <v>8559</v>
      </c>
      <c r="C18610" s="63" t="s">
        <v>11633</v>
      </c>
      <c r="D18610" s="183" t="s">
        <v>12443</v>
      </c>
      <c r="E18610" s="126">
        <v>12000</v>
      </c>
      <c r="F18610" s="126"/>
      <c r="G18610" s="126">
        <f t="shared" si="346"/>
        <v>-12000</v>
      </c>
      <c r="H18610" s="705" t="s">
        <v>12379</v>
      </c>
      <c r="J18610" s="40"/>
    </row>
    <row r="18611" spans="1:10" ht="15" x14ac:dyDescent="0.2">
      <c r="A18611" s="734">
        <v>45339</v>
      </c>
      <c r="B18611" s="63" t="s">
        <v>8559</v>
      </c>
      <c r="C18611" s="63" t="s">
        <v>10993</v>
      </c>
      <c r="D18611" s="183" t="s">
        <v>12537</v>
      </c>
      <c r="E18611" s="126">
        <v>1130</v>
      </c>
      <c r="F18611" s="126"/>
      <c r="G18611" s="126">
        <f t="shared" si="346"/>
        <v>-1130</v>
      </c>
      <c r="H18611" s="705" t="s">
        <v>12379</v>
      </c>
      <c r="J18611" s="40"/>
    </row>
    <row r="18612" spans="1:10" ht="15" x14ac:dyDescent="0.2">
      <c r="A18612" s="734">
        <v>45339</v>
      </c>
      <c r="B18612" s="63" t="s">
        <v>12365</v>
      </c>
      <c r="C18612" s="63" t="s">
        <v>12538</v>
      </c>
      <c r="D18612" s="183" t="s">
        <v>12539</v>
      </c>
      <c r="E18612" s="126">
        <v>12000</v>
      </c>
      <c r="F18612" s="126"/>
      <c r="G18612" s="126">
        <f t="shared" si="346"/>
        <v>-12000</v>
      </c>
      <c r="H18612" s="705" t="s">
        <v>12379</v>
      </c>
      <c r="J18612" s="40"/>
    </row>
    <row r="18613" spans="1:10" ht="15" x14ac:dyDescent="0.2">
      <c r="A18613" s="734">
        <v>45339</v>
      </c>
      <c r="B18613" s="63" t="s">
        <v>8559</v>
      </c>
      <c r="C18613" s="63" t="s">
        <v>5741</v>
      </c>
      <c r="D18613" s="183" t="s">
        <v>370</v>
      </c>
      <c r="E18613" s="126">
        <v>2000</v>
      </c>
      <c r="F18613" s="126"/>
      <c r="G18613" s="126">
        <f t="shared" si="346"/>
        <v>-2000</v>
      </c>
      <c r="H18613" s="705" t="s">
        <v>12379</v>
      </c>
      <c r="J18613" s="40"/>
    </row>
    <row r="18614" spans="1:10" ht="15" x14ac:dyDescent="0.2">
      <c r="A18614" s="734">
        <v>45339</v>
      </c>
      <c r="B18614" s="63" t="s">
        <v>8559</v>
      </c>
      <c r="C18614" s="63" t="s">
        <v>12538</v>
      </c>
      <c r="D18614" s="183" t="s">
        <v>12539</v>
      </c>
      <c r="E18614" s="126">
        <v>13000</v>
      </c>
      <c r="F18614" s="126"/>
      <c r="G18614" s="126">
        <f t="shared" si="346"/>
        <v>-13000</v>
      </c>
      <c r="H18614" s="705" t="s">
        <v>12379</v>
      </c>
      <c r="J18614" s="40"/>
    </row>
    <row r="18615" spans="1:10" ht="15" x14ac:dyDescent="0.2">
      <c r="A18615" s="734">
        <v>45339</v>
      </c>
      <c r="B18615" s="63" t="s">
        <v>11897</v>
      </c>
      <c r="C18615" s="63" t="s">
        <v>5741</v>
      </c>
      <c r="D18615" s="183" t="s">
        <v>12540</v>
      </c>
      <c r="E18615" s="126">
        <v>3000</v>
      </c>
      <c r="F18615" s="126"/>
      <c r="G18615" s="126">
        <f t="shared" si="346"/>
        <v>-3000</v>
      </c>
      <c r="H18615" s="705" t="s">
        <v>12379</v>
      </c>
      <c r="J18615" s="40"/>
    </row>
    <row r="18616" spans="1:10" ht="15" x14ac:dyDescent="0.2">
      <c r="A18616" s="734">
        <v>45339</v>
      </c>
      <c r="B18616" s="63" t="s">
        <v>11897</v>
      </c>
      <c r="C18616" s="63" t="s">
        <v>5741</v>
      </c>
      <c r="D18616" s="183" t="s">
        <v>11904</v>
      </c>
      <c r="E18616" s="126">
        <v>2700</v>
      </c>
      <c r="F18616" s="126"/>
      <c r="G18616" s="126">
        <f t="shared" si="346"/>
        <v>-2700</v>
      </c>
      <c r="H18616" s="705" t="s">
        <v>12379</v>
      </c>
      <c r="J18616" s="40"/>
    </row>
    <row r="18617" spans="1:10" ht="15" x14ac:dyDescent="0.2">
      <c r="A18617" s="734">
        <v>45339</v>
      </c>
      <c r="B18617" s="63" t="s">
        <v>103</v>
      </c>
      <c r="C18617" s="63" t="s">
        <v>286</v>
      </c>
      <c r="D18617" s="183" t="s">
        <v>8663</v>
      </c>
      <c r="E18617" s="126">
        <v>750</v>
      </c>
      <c r="F18617" s="126"/>
      <c r="G18617" s="126">
        <f t="shared" si="346"/>
        <v>-750</v>
      </c>
      <c r="H18617" s="705" t="s">
        <v>12379</v>
      </c>
      <c r="J18617" s="40"/>
    </row>
    <row r="18618" spans="1:10" ht="15" x14ac:dyDescent="0.2">
      <c r="A18618" s="734">
        <v>45339</v>
      </c>
      <c r="B18618" s="63" t="s">
        <v>25</v>
      </c>
      <c r="C18618" s="63" t="s">
        <v>8150</v>
      </c>
      <c r="D18618" s="183" t="s">
        <v>6343</v>
      </c>
      <c r="E18618" s="126">
        <v>3635</v>
      </c>
      <c r="F18618" s="126"/>
      <c r="G18618" s="126">
        <f t="shared" si="346"/>
        <v>-3635</v>
      </c>
      <c r="H18618" s="705" t="s">
        <v>12379</v>
      </c>
      <c r="J18618" s="40"/>
    </row>
    <row r="18619" spans="1:10" ht="15" x14ac:dyDescent="0.2">
      <c r="A18619" s="734">
        <v>45339</v>
      </c>
      <c r="B18619" s="63" t="s">
        <v>103</v>
      </c>
      <c r="C18619" s="63" t="s">
        <v>8150</v>
      </c>
      <c r="D18619" s="183" t="s">
        <v>6343</v>
      </c>
      <c r="E18619" s="126">
        <v>9800</v>
      </c>
      <c r="F18619" s="126"/>
      <c r="G18619" s="126">
        <f t="shared" si="346"/>
        <v>-9800</v>
      </c>
      <c r="H18619" s="705" t="s">
        <v>12379</v>
      </c>
      <c r="J18619" s="40"/>
    </row>
    <row r="18620" spans="1:10" ht="15" x14ac:dyDescent="0.2">
      <c r="A18620" s="734">
        <v>45339</v>
      </c>
      <c r="B18620" s="63" t="s">
        <v>11093</v>
      </c>
      <c r="C18620" s="63" t="s">
        <v>5741</v>
      </c>
      <c r="D18620" s="183" t="s">
        <v>370</v>
      </c>
      <c r="E18620" s="126">
        <v>1200</v>
      </c>
      <c r="F18620" s="126"/>
      <c r="G18620" s="126">
        <f t="shared" si="346"/>
        <v>-1200</v>
      </c>
      <c r="H18620" s="705" t="s">
        <v>12379</v>
      </c>
      <c r="J18620" s="40"/>
    </row>
    <row r="18621" spans="1:10" ht="15" x14ac:dyDescent="0.2">
      <c r="A18621" s="734">
        <v>45339</v>
      </c>
      <c r="B18621" s="63" t="s">
        <v>11897</v>
      </c>
      <c r="C18621" s="63" t="s">
        <v>11386</v>
      </c>
      <c r="D18621" s="183" t="s">
        <v>12542</v>
      </c>
      <c r="E18621" s="126">
        <v>100000</v>
      </c>
      <c r="F18621" s="126"/>
      <c r="G18621" s="126">
        <f t="shared" ref="G18621:G18622" si="347">F18621-E18621</f>
        <v>-100000</v>
      </c>
      <c r="H18621" s="705" t="s">
        <v>12379</v>
      </c>
      <c r="J18621" s="40"/>
    </row>
    <row r="18622" spans="1:10" ht="15" x14ac:dyDescent="0.2">
      <c r="A18622" s="734">
        <v>45339</v>
      </c>
      <c r="B18622" s="63" t="s">
        <v>11897</v>
      </c>
      <c r="C18622" s="63" t="s">
        <v>12027</v>
      </c>
      <c r="D18622" s="183" t="s">
        <v>12541</v>
      </c>
      <c r="E18622" s="126">
        <v>400000</v>
      </c>
      <c r="F18622" s="126"/>
      <c r="G18622" s="126">
        <f t="shared" si="347"/>
        <v>-400000</v>
      </c>
      <c r="H18622" s="705" t="s">
        <v>12379</v>
      </c>
      <c r="J18622" s="40"/>
    </row>
    <row r="18623" spans="1:10" ht="15" x14ac:dyDescent="0.2">
      <c r="A18623" s="734">
        <v>45339</v>
      </c>
      <c r="B18623" s="63" t="s">
        <v>11089</v>
      </c>
      <c r="C18623" s="63" t="s">
        <v>1198</v>
      </c>
      <c r="D18623" s="183" t="s">
        <v>12543</v>
      </c>
      <c r="E18623" s="126">
        <v>480000</v>
      </c>
      <c r="F18623" s="126"/>
      <c r="G18623" s="126">
        <f t="shared" ref="G18623:G18624" si="348">F18623-E18623</f>
        <v>-480000</v>
      </c>
      <c r="H18623" s="705" t="s">
        <v>12379</v>
      </c>
      <c r="J18623" s="40"/>
    </row>
    <row r="18624" spans="1:10" ht="15" x14ac:dyDescent="0.2">
      <c r="A18624" s="734">
        <v>45339</v>
      </c>
      <c r="B18624" s="63" t="s">
        <v>11089</v>
      </c>
      <c r="C18624" s="63" t="s">
        <v>1198</v>
      </c>
      <c r="D18624" s="183" t="s">
        <v>12543</v>
      </c>
      <c r="E18624" s="126">
        <v>370000</v>
      </c>
      <c r="F18624" s="126"/>
      <c r="G18624" s="126">
        <f t="shared" si="348"/>
        <v>-370000</v>
      </c>
      <c r="H18624" s="705" t="s">
        <v>12379</v>
      </c>
      <c r="J18624" s="40"/>
    </row>
    <row r="18625" spans="1:10" ht="15" x14ac:dyDescent="0.2">
      <c r="A18625" s="734">
        <v>45339</v>
      </c>
      <c r="B18625" s="63" t="s">
        <v>11089</v>
      </c>
      <c r="C18625" s="63" t="s">
        <v>1198</v>
      </c>
      <c r="D18625" s="183" t="s">
        <v>12544</v>
      </c>
      <c r="E18625" s="126">
        <v>704800</v>
      </c>
      <c r="F18625" s="126"/>
      <c r="G18625" s="126">
        <f t="shared" ref="G18625:G18626" si="349">F18625-E18625</f>
        <v>-704800</v>
      </c>
      <c r="H18625" s="705" t="s">
        <v>12379</v>
      </c>
      <c r="J18625" s="40"/>
    </row>
    <row r="18626" spans="1:10" ht="15" x14ac:dyDescent="0.2">
      <c r="A18626" s="734">
        <v>45339</v>
      </c>
      <c r="B18626" s="63" t="s">
        <v>12623</v>
      </c>
      <c r="C18626" s="63" t="s">
        <v>12545</v>
      </c>
      <c r="D18626" s="183" t="s">
        <v>12546</v>
      </c>
      <c r="E18626" s="126">
        <v>40000</v>
      </c>
      <c r="F18626" s="126"/>
      <c r="G18626" s="126">
        <f t="shared" si="349"/>
        <v>-40000</v>
      </c>
      <c r="H18626" s="705" t="s">
        <v>12379</v>
      </c>
      <c r="J18626" s="40"/>
    </row>
    <row r="18627" spans="1:10" ht="15" x14ac:dyDescent="0.2">
      <c r="A18627" s="734">
        <v>45341</v>
      </c>
      <c r="B18627" s="63" t="s">
        <v>11089</v>
      </c>
      <c r="C18627" s="63" t="s">
        <v>5387</v>
      </c>
      <c r="D18627" s="183" t="s">
        <v>370</v>
      </c>
      <c r="E18627" s="126">
        <v>5000</v>
      </c>
      <c r="F18627" s="126"/>
      <c r="G18627" s="126">
        <f t="shared" ref="G18627:G18629" si="350">F18627-E18627</f>
        <v>-5000</v>
      </c>
      <c r="H18627" s="705" t="s">
        <v>12379</v>
      </c>
      <c r="J18627" s="40"/>
    </row>
    <row r="18628" spans="1:10" ht="15" x14ac:dyDescent="0.2">
      <c r="A18628" s="734">
        <v>45341</v>
      </c>
      <c r="B18628" s="63" t="s">
        <v>11093</v>
      </c>
      <c r="C18628" s="63" t="s">
        <v>392</v>
      </c>
      <c r="D18628" s="183" t="s">
        <v>12547</v>
      </c>
      <c r="E18628" s="126">
        <v>7000</v>
      </c>
      <c r="F18628" s="126"/>
      <c r="G18628" s="126">
        <f t="shared" si="350"/>
        <v>-7000</v>
      </c>
      <c r="H18628" s="705" t="s">
        <v>12379</v>
      </c>
      <c r="J18628" s="40"/>
    </row>
    <row r="18629" spans="1:10" ht="15" x14ac:dyDescent="0.2">
      <c r="A18629" s="734">
        <v>45341</v>
      </c>
      <c r="B18629" s="63" t="s">
        <v>103</v>
      </c>
      <c r="C18629" s="63" t="s">
        <v>103</v>
      </c>
      <c r="D18629" s="183" t="s">
        <v>8158</v>
      </c>
      <c r="E18629" s="126">
        <v>1200</v>
      </c>
      <c r="F18629" s="126"/>
      <c r="G18629" s="126">
        <f t="shared" si="350"/>
        <v>-1200</v>
      </c>
      <c r="H18629" s="705" t="s">
        <v>12379</v>
      </c>
      <c r="J18629" s="40"/>
    </row>
    <row r="18630" spans="1:10" ht="15" x14ac:dyDescent="0.2">
      <c r="A18630" s="734">
        <v>45341</v>
      </c>
      <c r="B18630" s="63" t="s">
        <v>12207</v>
      </c>
      <c r="C18630" s="63" t="s">
        <v>11725</v>
      </c>
      <c r="D18630" s="183" t="s">
        <v>12548</v>
      </c>
      <c r="E18630" s="126">
        <v>20180</v>
      </c>
      <c r="F18630" s="126"/>
      <c r="G18630" s="126">
        <f t="shared" ref="G18630:G18638" si="351">F18630-E18630</f>
        <v>-20180</v>
      </c>
      <c r="H18630" s="705" t="s">
        <v>12379</v>
      </c>
      <c r="J18630" s="40"/>
    </row>
    <row r="18631" spans="1:10" ht="15" x14ac:dyDescent="0.2">
      <c r="A18631" s="734">
        <v>45341</v>
      </c>
      <c r="B18631" s="63" t="s">
        <v>11897</v>
      </c>
      <c r="C18631" s="63" t="s">
        <v>11536</v>
      </c>
      <c r="D18631" s="183" t="s">
        <v>12549</v>
      </c>
      <c r="E18631" s="126">
        <v>300000</v>
      </c>
      <c r="F18631" s="126"/>
      <c r="G18631" s="126">
        <f t="shared" si="351"/>
        <v>-300000</v>
      </c>
      <c r="H18631" s="705" t="s">
        <v>12379</v>
      </c>
      <c r="J18631" s="40"/>
    </row>
    <row r="18632" spans="1:10" ht="15" x14ac:dyDescent="0.2">
      <c r="A18632" s="734">
        <v>45341</v>
      </c>
      <c r="B18632" s="63" t="s">
        <v>11093</v>
      </c>
      <c r="C18632" s="551" t="s">
        <v>11752</v>
      </c>
      <c r="D18632" s="740" t="s">
        <v>12550</v>
      </c>
      <c r="E18632" s="552">
        <v>100000</v>
      </c>
      <c r="F18632" s="126"/>
      <c r="G18632" s="126">
        <f t="shared" si="351"/>
        <v>-100000</v>
      </c>
      <c r="H18632" s="705" t="s">
        <v>12379</v>
      </c>
      <c r="J18632" s="40"/>
    </row>
    <row r="18633" spans="1:10" ht="15" x14ac:dyDescent="0.2">
      <c r="A18633" s="734">
        <v>45341</v>
      </c>
      <c r="B18633" s="63" t="s">
        <v>10232</v>
      </c>
      <c r="C18633" s="551" t="s">
        <v>11752</v>
      </c>
      <c r="D18633" s="740" t="s">
        <v>12550</v>
      </c>
      <c r="E18633" s="552">
        <v>528670</v>
      </c>
      <c r="F18633" s="126"/>
      <c r="G18633" s="126">
        <f t="shared" si="351"/>
        <v>-528670</v>
      </c>
      <c r="H18633" s="705" t="s">
        <v>12379</v>
      </c>
      <c r="J18633" s="40"/>
    </row>
    <row r="18634" spans="1:10" ht="15" x14ac:dyDescent="0.2">
      <c r="A18634" s="734">
        <v>45341</v>
      </c>
      <c r="B18634" s="63" t="s">
        <v>11897</v>
      </c>
      <c r="C18634" s="63" t="s">
        <v>10993</v>
      </c>
      <c r="D18634" s="183" t="s">
        <v>12551</v>
      </c>
      <c r="E18634" s="126">
        <v>196890</v>
      </c>
      <c r="F18634" s="126"/>
      <c r="G18634" s="126">
        <f t="shared" si="351"/>
        <v>-196890</v>
      </c>
      <c r="H18634" s="705" t="s">
        <v>12379</v>
      </c>
      <c r="J18634" s="40"/>
    </row>
    <row r="18635" spans="1:10" ht="15" x14ac:dyDescent="0.2">
      <c r="A18635" s="734">
        <v>45341</v>
      </c>
      <c r="B18635" s="63" t="s">
        <v>11897</v>
      </c>
      <c r="C18635" s="63" t="s">
        <v>10993</v>
      </c>
      <c r="D18635" s="183" t="s">
        <v>12552</v>
      </c>
      <c r="E18635" s="126">
        <v>74950</v>
      </c>
      <c r="F18635" s="126"/>
      <c r="G18635" s="126">
        <f t="shared" si="351"/>
        <v>-74950</v>
      </c>
      <c r="H18635" s="705" t="s">
        <v>12379</v>
      </c>
      <c r="J18635" s="40"/>
    </row>
    <row r="18636" spans="1:10" ht="15" x14ac:dyDescent="0.2">
      <c r="A18636" s="734">
        <v>45341</v>
      </c>
      <c r="B18636" s="63" t="s">
        <v>11135</v>
      </c>
      <c r="C18636" s="551" t="s">
        <v>10993</v>
      </c>
      <c r="D18636" s="740" t="s">
        <v>12553</v>
      </c>
      <c r="E18636" s="552">
        <v>80000</v>
      </c>
      <c r="F18636" s="126"/>
      <c r="G18636" s="126">
        <f t="shared" si="351"/>
        <v>-80000</v>
      </c>
      <c r="H18636" s="705" t="s">
        <v>12379</v>
      </c>
      <c r="J18636" s="40"/>
    </row>
    <row r="18637" spans="1:10" ht="15" x14ac:dyDescent="0.2">
      <c r="A18637" s="734">
        <v>45341</v>
      </c>
      <c r="B18637" s="63" t="s">
        <v>11897</v>
      </c>
      <c r="C18637" s="551" t="s">
        <v>10993</v>
      </c>
      <c r="D18637" s="740" t="s">
        <v>12553</v>
      </c>
      <c r="E18637" s="552">
        <v>224620</v>
      </c>
      <c r="F18637" s="126"/>
      <c r="G18637" s="126">
        <f t="shared" si="351"/>
        <v>-224620</v>
      </c>
      <c r="H18637" s="705" t="s">
        <v>12379</v>
      </c>
      <c r="J18637" s="40"/>
    </row>
    <row r="18638" spans="1:10" ht="15" x14ac:dyDescent="0.2">
      <c r="A18638" s="734">
        <v>45341</v>
      </c>
      <c r="B18638" s="63" t="s">
        <v>10908</v>
      </c>
      <c r="C18638" s="63" t="s">
        <v>7223</v>
      </c>
      <c r="D18638" s="183" t="s">
        <v>10721</v>
      </c>
      <c r="E18638" s="126">
        <v>300000</v>
      </c>
      <c r="F18638" s="126"/>
      <c r="G18638" s="126">
        <f t="shared" si="351"/>
        <v>-300000</v>
      </c>
      <c r="H18638" s="705" t="s">
        <v>12379</v>
      </c>
      <c r="J18638" s="40"/>
    </row>
    <row r="18639" spans="1:10" ht="15" x14ac:dyDescent="0.2">
      <c r="A18639" s="734">
        <v>45342</v>
      </c>
      <c r="B18639" s="63" t="s">
        <v>12425</v>
      </c>
      <c r="C18639" s="63" t="s">
        <v>10993</v>
      </c>
      <c r="D18639" s="183" t="s">
        <v>12554</v>
      </c>
      <c r="E18639" s="126">
        <v>700</v>
      </c>
      <c r="F18639" s="126"/>
      <c r="G18639" s="126">
        <f t="shared" ref="G18639:G18646" si="352">F18639-E18639</f>
        <v>-700</v>
      </c>
      <c r="H18639" s="705" t="s">
        <v>12379</v>
      </c>
      <c r="J18639" s="40"/>
    </row>
    <row r="18640" spans="1:10" ht="15" x14ac:dyDescent="0.2">
      <c r="A18640" s="734">
        <v>45342</v>
      </c>
      <c r="B18640" s="63" t="s">
        <v>10908</v>
      </c>
      <c r="C18640" s="63" t="s">
        <v>372</v>
      </c>
      <c r="D18640" s="183" t="s">
        <v>2108</v>
      </c>
      <c r="E18640" s="126">
        <v>1000</v>
      </c>
      <c r="F18640" s="126"/>
      <c r="G18640" s="126">
        <f t="shared" si="352"/>
        <v>-1000</v>
      </c>
      <c r="H18640" s="705" t="s">
        <v>12379</v>
      </c>
      <c r="J18640" s="40"/>
    </row>
    <row r="18641" spans="1:10" ht="15" x14ac:dyDescent="0.2">
      <c r="A18641" s="734">
        <v>45342</v>
      </c>
      <c r="B18641" s="63" t="s">
        <v>10908</v>
      </c>
      <c r="C18641" s="63" t="s">
        <v>5741</v>
      </c>
      <c r="D18641" s="183" t="s">
        <v>370</v>
      </c>
      <c r="E18641" s="126">
        <v>2000</v>
      </c>
      <c r="F18641" s="126"/>
      <c r="G18641" s="126">
        <f t="shared" si="352"/>
        <v>-2000</v>
      </c>
      <c r="H18641" s="705" t="s">
        <v>12379</v>
      </c>
      <c r="J18641" s="40"/>
    </row>
    <row r="18642" spans="1:10" ht="15" x14ac:dyDescent="0.2">
      <c r="A18642" s="734">
        <v>45342</v>
      </c>
      <c r="B18642" s="63" t="s">
        <v>12365</v>
      </c>
      <c r="C18642" s="63" t="s">
        <v>392</v>
      </c>
      <c r="D18642" s="183" t="s">
        <v>12555</v>
      </c>
      <c r="E18642" s="126">
        <v>6000</v>
      </c>
      <c r="F18642" s="126"/>
      <c r="G18642" s="126">
        <f t="shared" si="352"/>
        <v>-6000</v>
      </c>
      <c r="H18642" s="705" t="s">
        <v>12379</v>
      </c>
      <c r="J18642" s="40"/>
    </row>
    <row r="18643" spans="1:10" ht="15" x14ac:dyDescent="0.2">
      <c r="A18643" s="734">
        <v>45342</v>
      </c>
      <c r="B18643" s="63" t="s">
        <v>103</v>
      </c>
      <c r="C18643" s="63" t="s">
        <v>103</v>
      </c>
      <c r="D18643" s="183" t="s">
        <v>12556</v>
      </c>
      <c r="E18643" s="126">
        <v>7000</v>
      </c>
      <c r="F18643" s="126"/>
      <c r="G18643" s="126">
        <f t="shared" si="352"/>
        <v>-7000</v>
      </c>
      <c r="H18643" s="705" t="s">
        <v>12379</v>
      </c>
      <c r="J18643" s="40"/>
    </row>
    <row r="18644" spans="1:10" ht="15" x14ac:dyDescent="0.2">
      <c r="A18644" s="734">
        <v>45342</v>
      </c>
      <c r="B18644" s="63" t="s">
        <v>11093</v>
      </c>
      <c r="C18644" s="63" t="s">
        <v>392</v>
      </c>
      <c r="D18644" s="183" t="s">
        <v>12547</v>
      </c>
      <c r="E18644" s="126">
        <v>3000</v>
      </c>
      <c r="F18644" s="126"/>
      <c r="G18644" s="126">
        <f t="shared" si="352"/>
        <v>-3000</v>
      </c>
      <c r="H18644" s="705" t="s">
        <v>12379</v>
      </c>
      <c r="J18644" s="40"/>
    </row>
    <row r="18645" spans="1:10" ht="15" x14ac:dyDescent="0.2">
      <c r="A18645" s="734">
        <v>45342</v>
      </c>
      <c r="B18645" s="63" t="s">
        <v>12365</v>
      </c>
      <c r="C18645" s="63" t="s">
        <v>5741</v>
      </c>
      <c r="D18645" s="183" t="s">
        <v>10337</v>
      </c>
      <c r="E18645" s="126">
        <v>400</v>
      </c>
      <c r="F18645" s="126"/>
      <c r="G18645" s="126">
        <f t="shared" si="352"/>
        <v>-400</v>
      </c>
      <c r="H18645" s="705" t="s">
        <v>12379</v>
      </c>
      <c r="J18645" s="40"/>
    </row>
    <row r="18646" spans="1:10" ht="15" x14ac:dyDescent="0.2">
      <c r="A18646" s="734">
        <v>45342</v>
      </c>
      <c r="B18646" s="63" t="s">
        <v>103</v>
      </c>
      <c r="C18646" s="63" t="s">
        <v>12501</v>
      </c>
      <c r="D18646" s="183" t="s">
        <v>370</v>
      </c>
      <c r="E18646" s="126">
        <v>1000</v>
      </c>
      <c r="F18646" s="126"/>
      <c r="G18646" s="126">
        <f t="shared" si="352"/>
        <v>-1000</v>
      </c>
      <c r="H18646" s="705" t="s">
        <v>12379</v>
      </c>
      <c r="J18646" s="40"/>
    </row>
    <row r="18647" spans="1:10" ht="15" x14ac:dyDescent="0.2">
      <c r="A18647" s="734">
        <v>45342</v>
      </c>
      <c r="B18647" s="63" t="s">
        <v>12207</v>
      </c>
      <c r="C18647" s="63" t="s">
        <v>392</v>
      </c>
      <c r="D18647" s="183" t="s">
        <v>12557</v>
      </c>
      <c r="E18647" s="126">
        <v>40000</v>
      </c>
      <c r="F18647" s="126"/>
      <c r="G18647" s="126">
        <f t="shared" ref="G18647:G18649" si="353">F18647-E18647</f>
        <v>-40000</v>
      </c>
      <c r="H18647" s="705" t="s">
        <v>12379</v>
      </c>
      <c r="J18647" s="40"/>
    </row>
    <row r="18648" spans="1:10" ht="15" x14ac:dyDescent="0.2">
      <c r="A18648" s="734">
        <v>45342</v>
      </c>
      <c r="B18648" s="63" t="s">
        <v>8559</v>
      </c>
      <c r="C18648" s="63" t="s">
        <v>10993</v>
      </c>
      <c r="D18648" s="183" t="s">
        <v>12560</v>
      </c>
      <c r="E18648" s="126">
        <v>149000</v>
      </c>
      <c r="F18648" s="126"/>
      <c r="G18648" s="126">
        <f t="shared" si="353"/>
        <v>-149000</v>
      </c>
      <c r="H18648" s="705" t="s">
        <v>12379</v>
      </c>
      <c r="J18648" s="40"/>
    </row>
    <row r="18649" spans="1:10" ht="15" x14ac:dyDescent="0.2">
      <c r="A18649" s="734">
        <v>45342</v>
      </c>
      <c r="B18649" s="63" t="s">
        <v>12531</v>
      </c>
      <c r="C18649" s="63" t="s">
        <v>12558</v>
      </c>
      <c r="D18649" s="183" t="s">
        <v>12559</v>
      </c>
      <c r="E18649" s="126">
        <v>300000</v>
      </c>
      <c r="F18649" s="126"/>
      <c r="G18649" s="126">
        <f t="shared" si="353"/>
        <v>-300000</v>
      </c>
      <c r="H18649" s="705" t="s">
        <v>12379</v>
      </c>
      <c r="J18649" s="40"/>
    </row>
    <row r="18650" spans="1:10" ht="15" x14ac:dyDescent="0.2">
      <c r="A18650" s="734">
        <v>45343</v>
      </c>
      <c r="B18650" s="63" t="s">
        <v>11089</v>
      </c>
      <c r="C18650" s="63" t="s">
        <v>10993</v>
      </c>
      <c r="D18650" s="183" t="s">
        <v>12561</v>
      </c>
      <c r="E18650" s="126">
        <v>7300</v>
      </c>
      <c r="F18650" s="126"/>
      <c r="G18650" s="126">
        <f t="shared" ref="G18650:G18655" si="354">F18650-E18650</f>
        <v>-7300</v>
      </c>
      <c r="H18650" s="705" t="s">
        <v>12379</v>
      </c>
      <c r="J18650" s="40"/>
    </row>
    <row r="18651" spans="1:10" ht="15" x14ac:dyDescent="0.2">
      <c r="A18651" s="734">
        <v>45343</v>
      </c>
      <c r="B18651" s="63" t="s">
        <v>8559</v>
      </c>
      <c r="C18651" s="63" t="s">
        <v>10993</v>
      </c>
      <c r="D18651" s="183" t="s">
        <v>12562</v>
      </c>
      <c r="E18651" s="126">
        <v>1100</v>
      </c>
      <c r="F18651" s="126"/>
      <c r="G18651" s="126">
        <f t="shared" si="354"/>
        <v>-1100</v>
      </c>
      <c r="H18651" s="705" t="s">
        <v>12379</v>
      </c>
      <c r="J18651" s="40"/>
    </row>
    <row r="18652" spans="1:10" ht="15" x14ac:dyDescent="0.2">
      <c r="A18652" s="734">
        <v>45343</v>
      </c>
      <c r="B18652" s="63" t="s">
        <v>10908</v>
      </c>
      <c r="C18652" s="63" t="s">
        <v>392</v>
      </c>
      <c r="D18652" s="183" t="s">
        <v>10306</v>
      </c>
      <c r="E18652" s="126">
        <v>1000</v>
      </c>
      <c r="F18652" s="126"/>
      <c r="G18652" s="126">
        <f t="shared" si="354"/>
        <v>-1000</v>
      </c>
      <c r="H18652" s="705" t="s">
        <v>12379</v>
      </c>
      <c r="J18652" s="40"/>
    </row>
    <row r="18653" spans="1:10" ht="15" x14ac:dyDescent="0.2">
      <c r="A18653" s="734">
        <v>45343</v>
      </c>
      <c r="B18653" s="63" t="s">
        <v>12365</v>
      </c>
      <c r="C18653" s="63" t="s">
        <v>5741</v>
      </c>
      <c r="D18653" s="183" t="s">
        <v>12563</v>
      </c>
      <c r="E18653" s="126">
        <v>500</v>
      </c>
      <c r="F18653" s="126"/>
      <c r="G18653" s="126">
        <f t="shared" si="354"/>
        <v>-500</v>
      </c>
      <c r="H18653" s="705" t="s">
        <v>12379</v>
      </c>
      <c r="J18653" s="40"/>
    </row>
    <row r="18654" spans="1:10" ht="15" x14ac:dyDescent="0.2">
      <c r="A18654" s="734">
        <v>45343</v>
      </c>
      <c r="B18654" s="63" t="s">
        <v>12365</v>
      </c>
      <c r="C18654" s="63" t="s">
        <v>5741</v>
      </c>
      <c r="D18654" s="183" t="s">
        <v>370</v>
      </c>
      <c r="E18654" s="126">
        <v>1800</v>
      </c>
      <c r="F18654" s="126"/>
      <c r="G18654" s="126">
        <f t="shared" si="354"/>
        <v>-1800</v>
      </c>
      <c r="H18654" s="705" t="s">
        <v>12379</v>
      </c>
      <c r="J18654" s="40"/>
    </row>
    <row r="18655" spans="1:10" ht="15" x14ac:dyDescent="0.2">
      <c r="A18655" s="734">
        <v>45343</v>
      </c>
      <c r="B18655" s="63" t="s">
        <v>103</v>
      </c>
      <c r="C18655" s="63" t="s">
        <v>103</v>
      </c>
      <c r="D18655" s="183" t="s">
        <v>12556</v>
      </c>
      <c r="E18655" s="126">
        <v>3000</v>
      </c>
      <c r="F18655" s="126"/>
      <c r="G18655" s="126">
        <f t="shared" si="354"/>
        <v>-3000</v>
      </c>
      <c r="H18655" s="705" t="s">
        <v>12379</v>
      </c>
      <c r="J18655" s="40"/>
    </row>
    <row r="18656" spans="1:10" ht="15" x14ac:dyDescent="0.2">
      <c r="A18656" s="734">
        <v>45343</v>
      </c>
      <c r="B18656" s="63" t="s">
        <v>10908</v>
      </c>
      <c r="C18656" s="63" t="s">
        <v>11110</v>
      </c>
      <c r="D18656" s="183" t="s">
        <v>12564</v>
      </c>
      <c r="E18656" s="126">
        <v>275000</v>
      </c>
      <c r="F18656" s="126"/>
      <c r="G18656" s="126">
        <f t="shared" ref="G18656:G18657" si="355">F18656-E18656</f>
        <v>-275000</v>
      </c>
      <c r="H18656" s="705" t="s">
        <v>12379</v>
      </c>
      <c r="J18656" s="40"/>
    </row>
    <row r="18657" spans="1:10" ht="15" x14ac:dyDescent="0.2">
      <c r="A18657" s="734">
        <v>45343</v>
      </c>
      <c r="B18657" s="63" t="s">
        <v>11897</v>
      </c>
      <c r="C18657" s="63" t="s">
        <v>7467</v>
      </c>
      <c r="D18657" s="183" t="s">
        <v>12565</v>
      </c>
      <c r="E18657" s="126">
        <v>1000000</v>
      </c>
      <c r="F18657" s="126"/>
      <c r="G18657" s="126">
        <f t="shared" si="355"/>
        <v>-1000000</v>
      </c>
      <c r="H18657" s="705" t="s">
        <v>12379</v>
      </c>
      <c r="J18657" s="40"/>
    </row>
    <row r="18658" spans="1:10" ht="15" x14ac:dyDescent="0.2">
      <c r="A18658" s="734">
        <v>45344</v>
      </c>
      <c r="B18658" s="63" t="s">
        <v>103</v>
      </c>
      <c r="C18658" s="63" t="s">
        <v>2996</v>
      </c>
      <c r="D18658" s="183" t="s">
        <v>370</v>
      </c>
      <c r="E18658" s="126">
        <v>5330</v>
      </c>
      <c r="F18658" s="126"/>
      <c r="G18658" s="126">
        <f t="shared" ref="G18658:G18660" si="356">F18658-E18658</f>
        <v>-5330</v>
      </c>
      <c r="H18658" s="705" t="s">
        <v>12379</v>
      </c>
      <c r="J18658" s="40"/>
    </row>
    <row r="18659" spans="1:10" ht="15" x14ac:dyDescent="0.2">
      <c r="A18659" s="734">
        <v>45344</v>
      </c>
      <c r="B18659" s="63" t="s">
        <v>8559</v>
      </c>
      <c r="C18659" s="63" t="s">
        <v>205</v>
      </c>
      <c r="D18659" s="183" t="s">
        <v>9919</v>
      </c>
      <c r="E18659" s="126">
        <v>1000</v>
      </c>
      <c r="F18659" s="126"/>
      <c r="G18659" s="126">
        <f t="shared" si="356"/>
        <v>-1000</v>
      </c>
      <c r="H18659" s="705" t="s">
        <v>12379</v>
      </c>
      <c r="J18659" s="40"/>
    </row>
    <row r="18660" spans="1:10" ht="24" x14ac:dyDescent="0.2">
      <c r="A18660" s="734">
        <v>45344</v>
      </c>
      <c r="B18660" s="63" t="s">
        <v>12531</v>
      </c>
      <c r="C18660" s="63" t="s">
        <v>12581</v>
      </c>
      <c r="D18660" s="183" t="s">
        <v>12582</v>
      </c>
      <c r="E18660" s="126">
        <v>2092916</v>
      </c>
      <c r="F18660" s="126"/>
      <c r="G18660" s="126">
        <f t="shared" si="356"/>
        <v>-2092916</v>
      </c>
      <c r="H18660" s="705" t="s">
        <v>12379</v>
      </c>
      <c r="J18660" s="40"/>
    </row>
    <row r="18661" spans="1:10" ht="15" x14ac:dyDescent="0.2">
      <c r="A18661" s="734">
        <v>45345</v>
      </c>
      <c r="B18661" s="63" t="s">
        <v>11089</v>
      </c>
      <c r="C18661" s="63" t="s">
        <v>12566</v>
      </c>
      <c r="D18661" s="183" t="s">
        <v>12567</v>
      </c>
      <c r="E18661" s="126">
        <v>195500</v>
      </c>
      <c r="F18661" s="126"/>
      <c r="G18661" s="126">
        <f t="shared" ref="G18661:G18666" si="357">F18661-E18661</f>
        <v>-195500</v>
      </c>
      <c r="H18661" s="705" t="s">
        <v>12379</v>
      </c>
      <c r="J18661" s="40"/>
    </row>
    <row r="18662" spans="1:10" ht="24" x14ac:dyDescent="0.2">
      <c r="A18662" s="734">
        <v>45345</v>
      </c>
      <c r="B18662" s="63" t="s">
        <v>11089</v>
      </c>
      <c r="C18662" s="63" t="s">
        <v>10993</v>
      </c>
      <c r="D18662" s="183" t="s">
        <v>12568</v>
      </c>
      <c r="E18662" s="126">
        <v>21600</v>
      </c>
      <c r="F18662" s="126"/>
      <c r="G18662" s="126">
        <f t="shared" si="357"/>
        <v>-21600</v>
      </c>
      <c r="H18662" s="705" t="s">
        <v>12379</v>
      </c>
      <c r="J18662" s="40"/>
    </row>
    <row r="18663" spans="1:10" ht="15" x14ac:dyDescent="0.2">
      <c r="A18663" s="734">
        <v>45345</v>
      </c>
      <c r="B18663" s="63" t="s">
        <v>11089</v>
      </c>
      <c r="C18663" s="63" t="s">
        <v>10993</v>
      </c>
      <c r="D18663" s="183" t="s">
        <v>12569</v>
      </c>
      <c r="E18663" s="126">
        <v>78500</v>
      </c>
      <c r="F18663" s="126"/>
      <c r="G18663" s="126">
        <f t="shared" si="357"/>
        <v>-78500</v>
      </c>
      <c r="H18663" s="705" t="s">
        <v>12379</v>
      </c>
      <c r="J18663" s="40"/>
    </row>
    <row r="18664" spans="1:10" ht="15" x14ac:dyDescent="0.2">
      <c r="A18664" s="734">
        <v>45345</v>
      </c>
      <c r="B18664" s="63" t="s">
        <v>11738</v>
      </c>
      <c r="C18664" s="63" t="s">
        <v>10112</v>
      </c>
      <c r="D18664" s="183" t="s">
        <v>12570</v>
      </c>
      <c r="E18664" s="126">
        <v>200000</v>
      </c>
      <c r="F18664" s="126"/>
      <c r="G18664" s="126">
        <f t="shared" si="357"/>
        <v>-200000</v>
      </c>
      <c r="H18664" s="705" t="s">
        <v>12379</v>
      </c>
      <c r="J18664" s="40"/>
    </row>
    <row r="18665" spans="1:10" ht="15" x14ac:dyDescent="0.2">
      <c r="A18665" s="734">
        <v>45345</v>
      </c>
      <c r="B18665" s="63" t="s">
        <v>12531</v>
      </c>
      <c r="C18665" s="63" t="s">
        <v>12558</v>
      </c>
      <c r="D18665" s="183" t="s">
        <v>12571</v>
      </c>
      <c r="E18665" s="126">
        <v>200000</v>
      </c>
      <c r="F18665" s="126"/>
      <c r="G18665" s="126">
        <f t="shared" si="357"/>
        <v>-200000</v>
      </c>
      <c r="H18665" s="705" t="s">
        <v>12379</v>
      </c>
      <c r="J18665" s="40"/>
    </row>
    <row r="18666" spans="1:10" ht="15" x14ac:dyDescent="0.2">
      <c r="A18666" s="734">
        <v>45345</v>
      </c>
      <c r="B18666" s="63" t="s">
        <v>25</v>
      </c>
      <c r="C18666" s="63" t="s">
        <v>8150</v>
      </c>
      <c r="D18666" s="183" t="s">
        <v>6337</v>
      </c>
      <c r="E18666" s="126">
        <v>45290</v>
      </c>
      <c r="F18666" s="126"/>
      <c r="G18666" s="126">
        <f t="shared" si="357"/>
        <v>-45290</v>
      </c>
      <c r="H18666" s="705" t="s">
        <v>12379</v>
      </c>
      <c r="J18666" s="40"/>
    </row>
    <row r="18667" spans="1:10" ht="15" x14ac:dyDescent="0.2">
      <c r="A18667" s="734">
        <v>45345</v>
      </c>
      <c r="B18667" s="63" t="s">
        <v>103</v>
      </c>
      <c r="C18667" s="63" t="s">
        <v>8150</v>
      </c>
      <c r="D18667" s="183" t="s">
        <v>6337</v>
      </c>
      <c r="E18667" s="126">
        <v>17872</v>
      </c>
      <c r="F18667" s="126"/>
      <c r="G18667" s="126">
        <f t="shared" ref="G18667:G18684" si="358">F18667-E18667</f>
        <v>-17872</v>
      </c>
      <c r="H18667" s="705" t="s">
        <v>12379</v>
      </c>
      <c r="J18667" s="40"/>
    </row>
    <row r="18668" spans="1:10" ht="15" x14ac:dyDescent="0.2">
      <c r="A18668" s="734">
        <v>45345</v>
      </c>
      <c r="B18668" s="63" t="s">
        <v>103</v>
      </c>
      <c r="C18668" s="63" t="s">
        <v>103</v>
      </c>
      <c r="D18668" s="183" t="s">
        <v>12556</v>
      </c>
      <c r="E18668" s="126">
        <v>3000</v>
      </c>
      <c r="F18668" s="126"/>
      <c r="G18668" s="126">
        <f t="shared" si="358"/>
        <v>-3000</v>
      </c>
      <c r="H18668" s="705" t="s">
        <v>12379</v>
      </c>
      <c r="J18668" s="40"/>
    </row>
    <row r="18669" spans="1:10" ht="15" x14ac:dyDescent="0.2">
      <c r="A18669" s="734">
        <v>45345</v>
      </c>
      <c r="B18669" s="63" t="s">
        <v>12425</v>
      </c>
      <c r="C18669" s="63" t="s">
        <v>286</v>
      </c>
      <c r="D18669" s="183" t="s">
        <v>9895</v>
      </c>
      <c r="E18669" s="126">
        <v>400</v>
      </c>
      <c r="F18669" s="126"/>
      <c r="G18669" s="126">
        <f t="shared" si="358"/>
        <v>-400</v>
      </c>
      <c r="H18669" s="705" t="s">
        <v>12379</v>
      </c>
      <c r="J18669" s="40"/>
    </row>
    <row r="18670" spans="1:10" ht="15" x14ac:dyDescent="0.2">
      <c r="A18670" s="734">
        <v>45345</v>
      </c>
      <c r="B18670" s="63" t="s">
        <v>10908</v>
      </c>
      <c r="C18670" s="63" t="s">
        <v>286</v>
      </c>
      <c r="D18670" s="183" t="s">
        <v>12598</v>
      </c>
      <c r="E18670" s="126">
        <v>20000</v>
      </c>
      <c r="F18670" s="126"/>
      <c r="G18670" s="126">
        <f t="shared" si="358"/>
        <v>-20000</v>
      </c>
      <c r="H18670" s="705" t="s">
        <v>12379</v>
      </c>
      <c r="J18670" s="40"/>
    </row>
    <row r="18671" spans="1:10" ht="15" x14ac:dyDescent="0.2">
      <c r="A18671" s="734">
        <v>45346</v>
      </c>
      <c r="B18671" s="63" t="s">
        <v>11897</v>
      </c>
      <c r="C18671" s="63" t="s">
        <v>8394</v>
      </c>
      <c r="D18671" s="183" t="s">
        <v>12318</v>
      </c>
      <c r="E18671" s="126">
        <v>500000</v>
      </c>
      <c r="F18671" s="126"/>
      <c r="G18671" s="126">
        <f t="shared" si="358"/>
        <v>-500000</v>
      </c>
      <c r="H18671" s="705" t="s">
        <v>12379</v>
      </c>
      <c r="J18671" s="40"/>
    </row>
    <row r="18672" spans="1:10" ht="15" x14ac:dyDescent="0.2">
      <c r="A18672" s="734">
        <v>45346</v>
      </c>
      <c r="B18672" s="63" t="s">
        <v>10379</v>
      </c>
      <c r="C18672" s="670" t="s">
        <v>256</v>
      </c>
      <c r="D18672" s="907" t="s">
        <v>12583</v>
      </c>
      <c r="E18672" s="672">
        <v>13760</v>
      </c>
      <c r="F18672" s="126"/>
      <c r="G18672" s="126">
        <f t="shared" si="358"/>
        <v>-13760</v>
      </c>
      <c r="H18672" s="705" t="s">
        <v>12379</v>
      </c>
      <c r="J18672" s="40"/>
    </row>
    <row r="18673" spans="1:10" ht="15" x14ac:dyDescent="0.2">
      <c r="A18673" s="734">
        <v>45346</v>
      </c>
      <c r="B18673" s="63" t="s">
        <v>10909</v>
      </c>
      <c r="C18673" s="670" t="s">
        <v>256</v>
      </c>
      <c r="D18673" s="907" t="s">
        <v>12583</v>
      </c>
      <c r="E18673" s="672">
        <v>164280</v>
      </c>
      <c r="F18673" s="126"/>
      <c r="G18673" s="126">
        <f t="shared" ref="G18673:G18675" si="359">F18673-E18673</f>
        <v>-164280</v>
      </c>
      <c r="H18673" s="705" t="s">
        <v>12379</v>
      </c>
      <c r="J18673" s="40"/>
    </row>
    <row r="18674" spans="1:10" ht="15" x14ac:dyDescent="0.2">
      <c r="A18674" s="734">
        <v>45346</v>
      </c>
      <c r="B18674" s="63" t="s">
        <v>11617</v>
      </c>
      <c r="C18674" s="670" t="s">
        <v>256</v>
      </c>
      <c r="D18674" s="907" t="s">
        <v>12583</v>
      </c>
      <c r="E18674" s="672">
        <v>145230</v>
      </c>
      <c r="F18674" s="126"/>
      <c r="G18674" s="126">
        <f t="shared" si="359"/>
        <v>-145230</v>
      </c>
      <c r="H18674" s="705" t="s">
        <v>12379</v>
      </c>
      <c r="J18674" s="40"/>
    </row>
    <row r="18675" spans="1:10" ht="15" x14ac:dyDescent="0.2">
      <c r="A18675" s="734">
        <v>45346</v>
      </c>
      <c r="B18675" s="63" t="s">
        <v>11897</v>
      </c>
      <c r="C18675" s="670" t="s">
        <v>256</v>
      </c>
      <c r="D18675" s="907" t="s">
        <v>12583</v>
      </c>
      <c r="E18675" s="672">
        <v>176730</v>
      </c>
      <c r="F18675" s="126"/>
      <c r="G18675" s="126">
        <f t="shared" si="359"/>
        <v>-176730</v>
      </c>
      <c r="H18675" s="705" t="s">
        <v>12379</v>
      </c>
      <c r="J18675" s="40"/>
    </row>
    <row r="18676" spans="1:10" ht="15" x14ac:dyDescent="0.2">
      <c r="A18676" s="734">
        <v>45347</v>
      </c>
      <c r="B18676" s="63" t="s">
        <v>10908</v>
      </c>
      <c r="C18676" s="63" t="s">
        <v>392</v>
      </c>
      <c r="D18676" s="183" t="s">
        <v>3991</v>
      </c>
      <c r="E18676" s="126">
        <v>5670</v>
      </c>
      <c r="F18676" s="126"/>
      <c r="G18676" s="126">
        <f t="shared" si="358"/>
        <v>-5670</v>
      </c>
      <c r="H18676" s="705" t="s">
        <v>12379</v>
      </c>
      <c r="J18676" s="40"/>
    </row>
    <row r="18677" spans="1:10" ht="15" x14ac:dyDescent="0.2">
      <c r="A18677" s="734">
        <v>45347</v>
      </c>
      <c r="B18677" s="63" t="s">
        <v>8559</v>
      </c>
      <c r="C18677" s="63" t="s">
        <v>10993</v>
      </c>
      <c r="D18677" s="183" t="s">
        <v>5136</v>
      </c>
      <c r="E18677" s="126">
        <v>114974</v>
      </c>
      <c r="F18677" s="126"/>
      <c r="G18677" s="126">
        <f t="shared" si="358"/>
        <v>-114974</v>
      </c>
      <c r="H18677" s="705" t="s">
        <v>12379</v>
      </c>
      <c r="J18677" s="40"/>
    </row>
    <row r="18678" spans="1:10" ht="15" x14ac:dyDescent="0.2">
      <c r="A18678" s="734">
        <v>45347</v>
      </c>
      <c r="B18678" s="63" t="s">
        <v>11089</v>
      </c>
      <c r="C18678" s="63" t="s">
        <v>10993</v>
      </c>
      <c r="D18678" s="183" t="s">
        <v>5136</v>
      </c>
      <c r="E18678" s="126">
        <v>128521</v>
      </c>
      <c r="F18678" s="126"/>
      <c r="G18678" s="126">
        <f t="shared" si="358"/>
        <v>-128521</v>
      </c>
      <c r="H18678" s="705" t="s">
        <v>12379</v>
      </c>
      <c r="J18678" s="40"/>
    </row>
    <row r="18679" spans="1:10" ht="15" x14ac:dyDescent="0.2">
      <c r="A18679" s="734">
        <v>45347</v>
      </c>
      <c r="B18679" s="63" t="s">
        <v>11089</v>
      </c>
      <c r="C18679" s="63" t="s">
        <v>10993</v>
      </c>
      <c r="D18679" s="183" t="s">
        <v>12584</v>
      </c>
      <c r="E18679" s="126">
        <v>16000</v>
      </c>
      <c r="F18679" s="126"/>
      <c r="G18679" s="126">
        <f t="shared" si="358"/>
        <v>-16000</v>
      </c>
      <c r="H18679" s="705" t="s">
        <v>12379</v>
      </c>
      <c r="J18679" s="40"/>
    </row>
    <row r="18680" spans="1:10" ht="15" x14ac:dyDescent="0.2">
      <c r="A18680" s="734">
        <v>45347</v>
      </c>
      <c r="B18680" s="63" t="s">
        <v>103</v>
      </c>
      <c r="C18680" s="63" t="s">
        <v>12585</v>
      </c>
      <c r="D18680" s="183" t="s">
        <v>12586</v>
      </c>
      <c r="E18680" s="126">
        <v>100000</v>
      </c>
      <c r="F18680" s="126"/>
      <c r="G18680" s="126">
        <f t="shared" si="358"/>
        <v>-100000</v>
      </c>
      <c r="H18680" s="705" t="s">
        <v>12379</v>
      </c>
      <c r="J18680" s="40"/>
    </row>
    <row r="18681" spans="1:10" ht="15" x14ac:dyDescent="0.2">
      <c r="A18681" s="734">
        <v>45347</v>
      </c>
      <c r="B18681" s="63" t="s">
        <v>11897</v>
      </c>
      <c r="C18681" s="63" t="s">
        <v>8390</v>
      </c>
      <c r="D18681" s="183" t="s">
        <v>12588</v>
      </c>
      <c r="E18681" s="126">
        <v>33000</v>
      </c>
      <c r="F18681" s="126"/>
      <c r="G18681" s="126">
        <f t="shared" si="358"/>
        <v>-33000</v>
      </c>
      <c r="H18681" s="705" t="s">
        <v>12379</v>
      </c>
      <c r="J18681" s="40"/>
    </row>
    <row r="18682" spans="1:10" ht="15" x14ac:dyDescent="0.2">
      <c r="A18682" s="734">
        <v>45347</v>
      </c>
      <c r="B18682" s="63" t="s">
        <v>9986</v>
      </c>
      <c r="C18682" s="63" t="s">
        <v>6423</v>
      </c>
      <c r="D18682" s="183" t="s">
        <v>12587</v>
      </c>
      <c r="E18682" s="126">
        <v>50000</v>
      </c>
      <c r="F18682" s="126"/>
      <c r="G18682" s="126">
        <f t="shared" si="358"/>
        <v>-50000</v>
      </c>
      <c r="H18682" s="705" t="s">
        <v>12379</v>
      </c>
      <c r="J18682" s="40"/>
    </row>
    <row r="18683" spans="1:10" ht="15" x14ac:dyDescent="0.2">
      <c r="A18683" s="734">
        <v>45348</v>
      </c>
      <c r="B18683" s="63" t="s">
        <v>10232</v>
      </c>
      <c r="C18683" s="63" t="s">
        <v>11748</v>
      </c>
      <c r="D18683" s="183" t="s">
        <v>12589</v>
      </c>
      <c r="E18683" s="126">
        <v>146000</v>
      </c>
      <c r="F18683" s="126"/>
      <c r="G18683" s="126">
        <f t="shared" si="358"/>
        <v>-146000</v>
      </c>
      <c r="H18683" s="705" t="s">
        <v>12379</v>
      </c>
      <c r="J18683" s="40"/>
    </row>
    <row r="18684" spans="1:10" ht="15" x14ac:dyDescent="0.2">
      <c r="A18684" s="734">
        <v>45348</v>
      </c>
      <c r="B18684" s="63" t="s">
        <v>12531</v>
      </c>
      <c r="C18684" s="63" t="s">
        <v>10979</v>
      </c>
      <c r="D18684" s="183" t="s">
        <v>12590</v>
      </c>
      <c r="E18684" s="126">
        <v>135936</v>
      </c>
      <c r="F18684" s="126"/>
      <c r="G18684" s="126">
        <f t="shared" si="358"/>
        <v>-135936</v>
      </c>
      <c r="H18684" s="705" t="s">
        <v>12379</v>
      </c>
      <c r="J18684" s="40"/>
    </row>
    <row r="18685" spans="1:10" ht="15" x14ac:dyDescent="0.2">
      <c r="A18685" s="734">
        <v>45348</v>
      </c>
      <c r="B18685" s="63" t="s">
        <v>3946</v>
      </c>
      <c r="C18685" s="63" t="s">
        <v>392</v>
      </c>
      <c r="D18685" s="183" t="s">
        <v>12591</v>
      </c>
      <c r="E18685" s="126">
        <v>11000</v>
      </c>
      <c r="F18685" s="126"/>
      <c r="G18685" s="126">
        <f t="shared" ref="G18685:G18724" si="360">F18685-E18685</f>
        <v>-11000</v>
      </c>
      <c r="H18685" s="705" t="s">
        <v>12379</v>
      </c>
      <c r="J18685" s="40"/>
    </row>
    <row r="18686" spans="1:10" ht="15" x14ac:dyDescent="0.2">
      <c r="A18686" s="734">
        <v>45348</v>
      </c>
      <c r="B18686" s="63" t="s">
        <v>9409</v>
      </c>
      <c r="C18686" s="63" t="s">
        <v>5741</v>
      </c>
      <c r="D18686" s="183" t="s">
        <v>370</v>
      </c>
      <c r="E18686" s="126">
        <v>5000</v>
      </c>
      <c r="F18686" s="126"/>
      <c r="G18686" s="126">
        <f t="shared" si="360"/>
        <v>-5000</v>
      </c>
      <c r="H18686" s="705" t="s">
        <v>12379</v>
      </c>
      <c r="J18686" s="40"/>
    </row>
    <row r="18687" spans="1:10" ht="15" x14ac:dyDescent="0.2">
      <c r="A18687" s="734">
        <v>45348</v>
      </c>
      <c r="B18687" s="63" t="s">
        <v>11897</v>
      </c>
      <c r="C18687" s="1099" t="s">
        <v>794</v>
      </c>
      <c r="D18687" s="1102" t="s">
        <v>12218</v>
      </c>
      <c r="E18687" s="1101">
        <v>25000</v>
      </c>
      <c r="F18687" s="126"/>
      <c r="G18687" s="126">
        <f t="shared" ref="G18687:G18691" si="361">F18687-E18687</f>
        <v>-25000</v>
      </c>
      <c r="H18687" s="705" t="s">
        <v>12379</v>
      </c>
      <c r="J18687" s="40"/>
    </row>
    <row r="18688" spans="1:10" ht="15" x14ac:dyDescent="0.2">
      <c r="A18688" s="734">
        <v>45348</v>
      </c>
      <c r="B18688" s="63" t="s">
        <v>11089</v>
      </c>
      <c r="C18688" s="1099" t="s">
        <v>794</v>
      </c>
      <c r="D18688" s="1102" t="s">
        <v>12218</v>
      </c>
      <c r="E18688" s="1101">
        <v>25000</v>
      </c>
      <c r="F18688" s="126"/>
      <c r="G18688" s="126">
        <f t="shared" si="361"/>
        <v>-25000</v>
      </c>
      <c r="H18688" s="705" t="s">
        <v>12379</v>
      </c>
      <c r="J18688" s="40"/>
    </row>
    <row r="18689" spans="1:10" ht="15" x14ac:dyDescent="0.2">
      <c r="A18689" s="734">
        <v>45348</v>
      </c>
      <c r="B18689" s="63" t="s">
        <v>10908</v>
      </c>
      <c r="C18689" s="1099" t="s">
        <v>794</v>
      </c>
      <c r="D18689" s="1102" t="s">
        <v>12219</v>
      </c>
      <c r="E18689" s="1101">
        <v>25000</v>
      </c>
      <c r="F18689" s="126"/>
      <c r="G18689" s="126">
        <f t="shared" si="361"/>
        <v>-25000</v>
      </c>
      <c r="H18689" s="705" t="s">
        <v>12379</v>
      </c>
      <c r="J18689" s="40"/>
    </row>
    <row r="18690" spans="1:10" ht="15" x14ac:dyDescent="0.2">
      <c r="A18690" s="734">
        <v>45348</v>
      </c>
      <c r="B18690" s="63" t="s">
        <v>10232</v>
      </c>
      <c r="C18690" s="1099" t="s">
        <v>794</v>
      </c>
      <c r="D18690" s="1102" t="s">
        <v>12219</v>
      </c>
      <c r="E18690" s="1101">
        <v>25000</v>
      </c>
      <c r="F18690" s="126"/>
      <c r="G18690" s="126">
        <f t="shared" si="361"/>
        <v>-25000</v>
      </c>
      <c r="H18690" s="705" t="s">
        <v>12379</v>
      </c>
      <c r="J18690" s="40"/>
    </row>
    <row r="18691" spans="1:10" ht="15" x14ac:dyDescent="0.2">
      <c r="A18691" s="734">
        <v>45348</v>
      </c>
      <c r="B18691" s="63" t="s">
        <v>25</v>
      </c>
      <c r="C18691" s="1099" t="s">
        <v>794</v>
      </c>
      <c r="D18691" s="1102" t="s">
        <v>12220</v>
      </c>
      <c r="E18691" s="1101">
        <v>105000</v>
      </c>
      <c r="F18691" s="126"/>
      <c r="G18691" s="126">
        <f t="shared" si="361"/>
        <v>-105000</v>
      </c>
      <c r="H18691" s="705" t="s">
        <v>12379</v>
      </c>
      <c r="J18691" s="40"/>
    </row>
    <row r="18692" spans="1:10" ht="15" x14ac:dyDescent="0.2">
      <c r="A18692" s="734">
        <v>45348</v>
      </c>
      <c r="B18692" s="1099" t="s">
        <v>11089</v>
      </c>
      <c r="C18692" s="1099" t="s">
        <v>794</v>
      </c>
      <c r="D18692" s="1102" t="s">
        <v>11847</v>
      </c>
      <c r="E18692" s="1101">
        <v>46250</v>
      </c>
      <c r="F18692" s="126"/>
      <c r="G18692" s="126">
        <f t="shared" ref="G18692:G18709" si="362">F18692-E18692</f>
        <v>-46250</v>
      </c>
      <c r="H18692" s="705" t="s">
        <v>12379</v>
      </c>
      <c r="J18692" s="40"/>
    </row>
    <row r="18693" spans="1:10" ht="15" x14ac:dyDescent="0.2">
      <c r="A18693" s="734">
        <v>45348</v>
      </c>
      <c r="B18693" s="1099" t="s">
        <v>11135</v>
      </c>
      <c r="C18693" s="1099" t="s">
        <v>794</v>
      </c>
      <c r="D18693" s="1102" t="s">
        <v>10118</v>
      </c>
      <c r="E18693" s="1101">
        <v>36050</v>
      </c>
      <c r="F18693" s="126"/>
      <c r="G18693" s="126">
        <f t="shared" si="362"/>
        <v>-36050</v>
      </c>
      <c r="H18693" s="705" t="s">
        <v>12379</v>
      </c>
      <c r="J18693" s="40"/>
    </row>
    <row r="18694" spans="1:10" ht="15" x14ac:dyDescent="0.2">
      <c r="A18694" s="734">
        <v>45348</v>
      </c>
      <c r="B18694" s="1099" t="s">
        <v>103</v>
      </c>
      <c r="C18694" s="1099" t="s">
        <v>794</v>
      </c>
      <c r="D18694" s="1102" t="s">
        <v>10137</v>
      </c>
      <c r="E18694" s="1101">
        <v>267000</v>
      </c>
      <c r="F18694" s="126"/>
      <c r="G18694" s="126">
        <f t="shared" si="362"/>
        <v>-267000</v>
      </c>
      <c r="H18694" s="705" t="s">
        <v>12379</v>
      </c>
      <c r="J18694" s="40"/>
    </row>
    <row r="18695" spans="1:10" ht="15" x14ac:dyDescent="0.2">
      <c r="A18695" s="734">
        <v>45348</v>
      </c>
      <c r="B18695" s="1099" t="s">
        <v>8559</v>
      </c>
      <c r="C18695" s="1099" t="s">
        <v>794</v>
      </c>
      <c r="D18695" s="1102" t="s">
        <v>11850</v>
      </c>
      <c r="E18695" s="1101">
        <v>50430</v>
      </c>
      <c r="F18695" s="126"/>
      <c r="G18695" s="126">
        <f t="shared" si="362"/>
        <v>-50430</v>
      </c>
      <c r="H18695" s="705" t="s">
        <v>12379</v>
      </c>
      <c r="J18695" s="40"/>
    </row>
    <row r="18696" spans="1:10" ht="15" x14ac:dyDescent="0.2">
      <c r="A18696" s="734">
        <v>45348</v>
      </c>
      <c r="B18696" s="1099" t="s">
        <v>3946</v>
      </c>
      <c r="C18696" s="1099" t="s">
        <v>794</v>
      </c>
      <c r="D18696" s="1102" t="s">
        <v>12105</v>
      </c>
      <c r="E18696" s="1101">
        <v>131915.94827586209</v>
      </c>
      <c r="F18696" s="126"/>
      <c r="G18696" s="126">
        <f t="shared" si="362"/>
        <v>-131915.94827586209</v>
      </c>
      <c r="H18696" s="705" t="s">
        <v>12379</v>
      </c>
      <c r="J18696" s="40"/>
    </row>
    <row r="18697" spans="1:10" ht="15" x14ac:dyDescent="0.2">
      <c r="A18697" s="734">
        <v>45348</v>
      </c>
      <c r="B18697" s="1099" t="s">
        <v>11135</v>
      </c>
      <c r="C18697" s="1099" t="s">
        <v>794</v>
      </c>
      <c r="D18697" s="1102" t="s">
        <v>12650</v>
      </c>
      <c r="E18697" s="1101">
        <v>88680</v>
      </c>
      <c r="F18697" s="126"/>
      <c r="G18697" s="126">
        <f t="shared" si="362"/>
        <v>-88680</v>
      </c>
      <c r="H18697" s="705" t="s">
        <v>12379</v>
      </c>
      <c r="J18697" s="40"/>
    </row>
    <row r="18698" spans="1:10" ht="15" x14ac:dyDescent="0.2">
      <c r="A18698" s="734">
        <v>45348</v>
      </c>
      <c r="B18698" s="1099" t="s">
        <v>12633</v>
      </c>
      <c r="C18698" s="1099" t="s">
        <v>794</v>
      </c>
      <c r="D18698" s="1102" t="s">
        <v>12651</v>
      </c>
      <c r="E18698" s="1101">
        <v>71890</v>
      </c>
      <c r="F18698" s="126"/>
      <c r="G18698" s="126">
        <f t="shared" si="362"/>
        <v>-71890</v>
      </c>
      <c r="H18698" s="705" t="s">
        <v>12379</v>
      </c>
      <c r="J18698" s="40"/>
    </row>
    <row r="18699" spans="1:10" ht="15" x14ac:dyDescent="0.2">
      <c r="A18699" s="734">
        <v>45348</v>
      </c>
      <c r="B18699" s="1099" t="s">
        <v>10908</v>
      </c>
      <c r="C18699" s="1099" t="s">
        <v>794</v>
      </c>
      <c r="D18699" s="1102" t="s">
        <v>11846</v>
      </c>
      <c r="E18699" s="1101">
        <v>13800</v>
      </c>
      <c r="F18699" s="126"/>
      <c r="G18699" s="126">
        <f t="shared" si="362"/>
        <v>-13800</v>
      </c>
      <c r="H18699" s="705" t="s">
        <v>12379</v>
      </c>
      <c r="J18699" s="40"/>
    </row>
    <row r="18700" spans="1:10" ht="15" x14ac:dyDescent="0.2">
      <c r="A18700" s="734">
        <v>45348</v>
      </c>
      <c r="B18700" s="1099" t="s">
        <v>37</v>
      </c>
      <c r="C18700" s="1099" t="s">
        <v>794</v>
      </c>
      <c r="D18700" s="1102" t="s">
        <v>11845</v>
      </c>
      <c r="E18700" s="1101">
        <v>164698.27586206899</v>
      </c>
      <c r="F18700" s="126"/>
      <c r="G18700" s="126">
        <f t="shared" si="362"/>
        <v>-164698.27586206899</v>
      </c>
      <c r="H18700" s="705" t="s">
        <v>12379</v>
      </c>
      <c r="J18700" s="40"/>
    </row>
    <row r="18701" spans="1:10" ht="15" x14ac:dyDescent="0.2">
      <c r="A18701" s="734">
        <v>45348</v>
      </c>
      <c r="B18701" s="1099" t="s">
        <v>11897</v>
      </c>
      <c r="C18701" s="1099" t="s">
        <v>794</v>
      </c>
      <c r="D18701" s="1102" t="s">
        <v>12417</v>
      </c>
      <c r="E18701" s="1101">
        <v>70000</v>
      </c>
      <c r="F18701" s="126"/>
      <c r="G18701" s="126">
        <f t="shared" si="362"/>
        <v>-70000</v>
      </c>
      <c r="H18701" s="705" t="s">
        <v>12379</v>
      </c>
      <c r="J18701" s="40"/>
    </row>
    <row r="18702" spans="1:10" ht="15" x14ac:dyDescent="0.2">
      <c r="A18702" s="734">
        <v>45348</v>
      </c>
      <c r="B18702" s="1099" t="s">
        <v>10908</v>
      </c>
      <c r="C18702" s="1099" t="s">
        <v>794</v>
      </c>
      <c r="D18702" s="1102" t="s">
        <v>10749</v>
      </c>
      <c r="E18702" s="1101">
        <v>83000</v>
      </c>
      <c r="F18702" s="126"/>
      <c r="G18702" s="126">
        <f t="shared" si="362"/>
        <v>-83000</v>
      </c>
      <c r="H18702" s="705" t="s">
        <v>12379</v>
      </c>
      <c r="J18702" s="40"/>
    </row>
    <row r="18703" spans="1:10" ht="15" x14ac:dyDescent="0.2">
      <c r="A18703" s="734">
        <v>45348</v>
      </c>
      <c r="B18703" s="1099" t="s">
        <v>11089</v>
      </c>
      <c r="C18703" s="1099" t="s">
        <v>794</v>
      </c>
      <c r="D18703" s="1102" t="s">
        <v>10738</v>
      </c>
      <c r="E18703" s="1101">
        <v>20700</v>
      </c>
      <c r="F18703" s="126"/>
      <c r="G18703" s="126">
        <f t="shared" si="362"/>
        <v>-20700</v>
      </c>
      <c r="H18703" s="705" t="s">
        <v>12379</v>
      </c>
      <c r="J18703" s="40"/>
    </row>
    <row r="18704" spans="1:10" ht="15" x14ac:dyDescent="0.2">
      <c r="A18704" s="734">
        <v>45348</v>
      </c>
      <c r="B18704" s="1099" t="s">
        <v>11089</v>
      </c>
      <c r="C18704" s="1099" t="s">
        <v>794</v>
      </c>
      <c r="D18704" s="1102" t="s">
        <v>12653</v>
      </c>
      <c r="E18704" s="1101">
        <v>39100</v>
      </c>
      <c r="F18704" s="126"/>
      <c r="G18704" s="126">
        <f t="shared" si="362"/>
        <v>-39100</v>
      </c>
      <c r="H18704" s="705" t="s">
        <v>12379</v>
      </c>
      <c r="J18704" s="40"/>
    </row>
    <row r="18705" spans="1:10" ht="15" x14ac:dyDescent="0.2">
      <c r="A18705" s="734">
        <v>45348</v>
      </c>
      <c r="B18705" s="1099" t="s">
        <v>11089</v>
      </c>
      <c r="C18705" s="1099" t="s">
        <v>794</v>
      </c>
      <c r="D18705" s="1102" t="s">
        <v>12654</v>
      </c>
      <c r="E18705" s="1101">
        <v>34300</v>
      </c>
      <c r="F18705" s="126"/>
      <c r="G18705" s="126">
        <f t="shared" si="362"/>
        <v>-34300</v>
      </c>
      <c r="H18705" s="705" t="s">
        <v>12379</v>
      </c>
      <c r="J18705" s="40"/>
    </row>
    <row r="18706" spans="1:10" ht="15" x14ac:dyDescent="0.2">
      <c r="A18706" s="734">
        <v>45348</v>
      </c>
      <c r="B18706" s="1099" t="s">
        <v>3945</v>
      </c>
      <c r="C18706" s="1099" t="s">
        <v>794</v>
      </c>
      <c r="D18706" s="1102" t="s">
        <v>12415</v>
      </c>
      <c r="E18706" s="1101">
        <v>140338.36206896551</v>
      </c>
      <c r="F18706" s="126"/>
      <c r="G18706" s="126">
        <f t="shared" si="362"/>
        <v>-140338.36206896551</v>
      </c>
      <c r="H18706" s="705" t="s">
        <v>12379</v>
      </c>
      <c r="J18706" s="40"/>
    </row>
    <row r="18707" spans="1:10" ht="15" x14ac:dyDescent="0.2">
      <c r="A18707" s="734">
        <v>45348</v>
      </c>
      <c r="B18707" s="1099" t="s">
        <v>10908</v>
      </c>
      <c r="C18707" s="1099" t="s">
        <v>794</v>
      </c>
      <c r="D18707" s="1102" t="s">
        <v>12177</v>
      </c>
      <c r="E18707" s="1101">
        <v>57930</v>
      </c>
      <c r="F18707" s="126"/>
      <c r="G18707" s="126">
        <f t="shared" si="362"/>
        <v>-57930</v>
      </c>
      <c r="H18707" s="705" t="s">
        <v>12379</v>
      </c>
      <c r="J18707" s="40"/>
    </row>
    <row r="18708" spans="1:10" ht="15" x14ac:dyDescent="0.2">
      <c r="A18708" s="734">
        <v>45348</v>
      </c>
      <c r="B18708" s="1099" t="s">
        <v>10908</v>
      </c>
      <c r="C18708" s="1099" t="s">
        <v>794</v>
      </c>
      <c r="D18708" s="1102" t="s">
        <v>11881</v>
      </c>
      <c r="E18708" s="1101">
        <v>28500</v>
      </c>
      <c r="F18708" s="126"/>
      <c r="G18708" s="126">
        <f t="shared" si="362"/>
        <v>-28500</v>
      </c>
      <c r="H18708" s="705" t="s">
        <v>12379</v>
      </c>
      <c r="J18708" s="40"/>
    </row>
    <row r="18709" spans="1:10" ht="15" x14ac:dyDescent="0.2">
      <c r="A18709" s="734">
        <v>45348</v>
      </c>
      <c r="B18709" s="1099" t="s">
        <v>11897</v>
      </c>
      <c r="C18709" s="1099" t="s">
        <v>794</v>
      </c>
      <c r="D18709" s="1102" t="s">
        <v>12418</v>
      </c>
      <c r="E18709" s="1101">
        <v>60000</v>
      </c>
      <c r="F18709" s="126"/>
      <c r="G18709" s="126">
        <f t="shared" si="362"/>
        <v>-60000</v>
      </c>
      <c r="H18709" s="705" t="s">
        <v>12379</v>
      </c>
      <c r="J18709" s="40"/>
    </row>
    <row r="18710" spans="1:10" ht="15" x14ac:dyDescent="0.2">
      <c r="A18710" s="734">
        <v>45348</v>
      </c>
      <c r="B18710" s="1099" t="s">
        <v>10908</v>
      </c>
      <c r="C18710" s="1099" t="s">
        <v>794</v>
      </c>
      <c r="D18710" s="1102" t="s">
        <v>11597</v>
      </c>
      <c r="E18710" s="1101">
        <v>40650</v>
      </c>
      <c r="F18710" s="126"/>
      <c r="G18710" s="126">
        <f t="shared" ref="G18710:G18720" si="363">F18710-E18710</f>
        <v>-40650</v>
      </c>
      <c r="H18710" s="705" t="s">
        <v>12379</v>
      </c>
      <c r="J18710" s="40"/>
    </row>
    <row r="18711" spans="1:10" ht="15" x14ac:dyDescent="0.2">
      <c r="A18711" s="734">
        <v>45348</v>
      </c>
      <c r="B18711" s="1099" t="s">
        <v>3946</v>
      </c>
      <c r="C18711" s="1099" t="s">
        <v>794</v>
      </c>
      <c r="D18711" s="1102" t="s">
        <v>12689</v>
      </c>
      <c r="E18711" s="1101">
        <v>28000</v>
      </c>
      <c r="F18711" s="126"/>
      <c r="G18711" s="126">
        <f t="shared" si="363"/>
        <v>-28000</v>
      </c>
      <c r="H18711" s="705" t="s">
        <v>12379</v>
      </c>
      <c r="J18711" s="40"/>
    </row>
    <row r="18712" spans="1:10" ht="15" x14ac:dyDescent="0.2">
      <c r="A18712" s="734">
        <v>45348</v>
      </c>
      <c r="B18712" s="1099" t="s">
        <v>8559</v>
      </c>
      <c r="C18712" s="1099" t="s">
        <v>794</v>
      </c>
      <c r="D18712" s="1102" t="s">
        <v>10747</v>
      </c>
      <c r="E18712" s="1101">
        <v>51750</v>
      </c>
      <c r="F18712" s="126"/>
      <c r="G18712" s="126">
        <f t="shared" si="363"/>
        <v>-51750</v>
      </c>
      <c r="H18712" s="705" t="s">
        <v>12379</v>
      </c>
      <c r="J18712" s="40"/>
    </row>
    <row r="18713" spans="1:10" ht="15" x14ac:dyDescent="0.2">
      <c r="A18713" s="734">
        <v>45348</v>
      </c>
      <c r="B18713" s="1099" t="s">
        <v>11897</v>
      </c>
      <c r="C18713" s="1099" t="s">
        <v>794</v>
      </c>
      <c r="D18713" s="1102" t="s">
        <v>12690</v>
      </c>
      <c r="E18713" s="1101">
        <v>64150</v>
      </c>
      <c r="F18713" s="126"/>
      <c r="G18713" s="126">
        <f t="shared" si="363"/>
        <v>-64150</v>
      </c>
      <c r="H18713" s="705" t="s">
        <v>12379</v>
      </c>
      <c r="J18713" s="40"/>
    </row>
    <row r="18714" spans="1:10" ht="15" x14ac:dyDescent="0.2">
      <c r="A18714" s="734">
        <v>45348</v>
      </c>
      <c r="B18714" s="1099" t="s">
        <v>11738</v>
      </c>
      <c r="C18714" s="1099" t="s">
        <v>794</v>
      </c>
      <c r="D18714" s="1102" t="s">
        <v>12410</v>
      </c>
      <c r="E18714" s="1101">
        <v>678905.17241379316</v>
      </c>
      <c r="F18714" s="126"/>
      <c r="G18714" s="126">
        <f t="shared" si="363"/>
        <v>-678905.17241379316</v>
      </c>
      <c r="H18714" s="705" t="s">
        <v>12379</v>
      </c>
      <c r="J18714" s="40"/>
    </row>
    <row r="18715" spans="1:10" ht="15" x14ac:dyDescent="0.2">
      <c r="A18715" s="734">
        <v>45348</v>
      </c>
      <c r="B18715" s="1099" t="s">
        <v>12531</v>
      </c>
      <c r="C18715" s="1099" t="s">
        <v>794</v>
      </c>
      <c r="D18715" s="1102" t="s">
        <v>11848</v>
      </c>
      <c r="E18715" s="1101">
        <v>76200</v>
      </c>
      <c r="F18715" s="126"/>
      <c r="G18715" s="126">
        <f t="shared" si="363"/>
        <v>-76200</v>
      </c>
      <c r="H18715" s="705" t="s">
        <v>12379</v>
      </c>
      <c r="J18715" s="40"/>
    </row>
    <row r="18716" spans="1:10" ht="15" x14ac:dyDescent="0.2">
      <c r="A18716" s="734">
        <v>45348</v>
      </c>
      <c r="B18716" s="1099" t="s">
        <v>10179</v>
      </c>
      <c r="C18716" s="1099" t="s">
        <v>794</v>
      </c>
      <c r="D18716" s="1102" t="s">
        <v>8431</v>
      </c>
      <c r="E18716" s="1101">
        <v>5000</v>
      </c>
      <c r="F18716" s="126"/>
      <c r="G18716" s="126">
        <f t="shared" si="363"/>
        <v>-5000</v>
      </c>
      <c r="H18716" s="705" t="s">
        <v>12379</v>
      </c>
      <c r="J18716" s="40"/>
    </row>
    <row r="18717" spans="1:10" ht="15" x14ac:dyDescent="0.2">
      <c r="A18717" s="734">
        <v>45348</v>
      </c>
      <c r="B18717" s="1099" t="s">
        <v>11738</v>
      </c>
      <c r="C18717" s="1099" t="s">
        <v>794</v>
      </c>
      <c r="D18717" s="1102" t="s">
        <v>12741</v>
      </c>
      <c r="E18717" s="1101">
        <v>3500</v>
      </c>
      <c r="F18717" s="126"/>
      <c r="G18717" s="126">
        <f t="shared" si="363"/>
        <v>-3500</v>
      </c>
      <c r="H18717" s="705" t="s">
        <v>12379</v>
      </c>
      <c r="J18717" s="40"/>
    </row>
    <row r="18718" spans="1:10" ht="15" x14ac:dyDescent="0.2">
      <c r="A18718" s="734">
        <v>45348</v>
      </c>
      <c r="B18718" s="1099" t="s">
        <v>11738</v>
      </c>
      <c r="C18718" s="1099" t="s">
        <v>794</v>
      </c>
      <c r="D18718" s="1102" t="s">
        <v>12742</v>
      </c>
      <c r="E18718" s="1101">
        <v>32500</v>
      </c>
      <c r="F18718" s="126"/>
      <c r="G18718" s="126">
        <f t="shared" si="363"/>
        <v>-32500</v>
      </c>
      <c r="H18718" s="705" t="s">
        <v>12379</v>
      </c>
      <c r="J18718" s="40"/>
    </row>
    <row r="18719" spans="1:10" ht="15" x14ac:dyDescent="0.2">
      <c r="A18719" s="734">
        <v>45348</v>
      </c>
      <c r="B18719" s="63" t="s">
        <v>11093</v>
      </c>
      <c r="C18719" s="63" t="s">
        <v>10993</v>
      </c>
      <c r="D18719" s="183" t="s">
        <v>12592</v>
      </c>
      <c r="E18719" s="126">
        <v>1350</v>
      </c>
      <c r="F18719" s="126"/>
      <c r="G18719" s="126">
        <f t="shared" si="363"/>
        <v>-1350</v>
      </c>
      <c r="H18719" s="705" t="s">
        <v>12379</v>
      </c>
      <c r="J18719" s="40"/>
    </row>
    <row r="18720" spans="1:10" ht="15" x14ac:dyDescent="0.2">
      <c r="A18720" s="734">
        <v>45348</v>
      </c>
      <c r="B18720" s="63" t="s">
        <v>11897</v>
      </c>
      <c r="C18720" s="63" t="s">
        <v>10993</v>
      </c>
      <c r="D18720" s="183" t="s">
        <v>11268</v>
      </c>
      <c r="E18720" s="126">
        <v>3450</v>
      </c>
      <c r="F18720" s="126"/>
      <c r="G18720" s="126">
        <f t="shared" si="363"/>
        <v>-3450</v>
      </c>
      <c r="H18720" s="705" t="s">
        <v>12379</v>
      </c>
      <c r="J18720" s="40"/>
    </row>
    <row r="18721" spans="1:10" ht="15" x14ac:dyDescent="0.2">
      <c r="A18721" s="734">
        <v>45348</v>
      </c>
      <c r="B18721" s="63" t="s">
        <v>10908</v>
      </c>
      <c r="C18721" s="63" t="s">
        <v>10993</v>
      </c>
      <c r="D18721" s="183" t="s">
        <v>12593</v>
      </c>
      <c r="E18721" s="126">
        <v>1950</v>
      </c>
      <c r="F18721" s="126"/>
      <c r="G18721" s="126">
        <f t="shared" si="360"/>
        <v>-1950</v>
      </c>
      <c r="H18721" s="705" t="s">
        <v>12379</v>
      </c>
      <c r="J18721" s="40"/>
    </row>
    <row r="18722" spans="1:10" ht="15" x14ac:dyDescent="0.2">
      <c r="A18722" s="734">
        <v>45348</v>
      </c>
      <c r="B18722" s="63" t="s">
        <v>103</v>
      </c>
      <c r="C18722" s="63" t="s">
        <v>103</v>
      </c>
      <c r="D18722" s="183" t="s">
        <v>12556</v>
      </c>
      <c r="E18722" s="126">
        <v>5500</v>
      </c>
      <c r="F18722" s="126"/>
      <c r="G18722" s="126">
        <f t="shared" si="360"/>
        <v>-5500</v>
      </c>
      <c r="H18722" s="705" t="s">
        <v>12379</v>
      </c>
      <c r="J18722" s="40"/>
    </row>
    <row r="18723" spans="1:10" ht="15" x14ac:dyDescent="0.2">
      <c r="A18723" s="734">
        <v>45349</v>
      </c>
      <c r="B18723" s="63" t="s">
        <v>8559</v>
      </c>
      <c r="C18723" s="63" t="s">
        <v>12594</v>
      </c>
      <c r="D18723" s="183" t="s">
        <v>12595</v>
      </c>
      <c r="E18723" s="126">
        <v>30000</v>
      </c>
      <c r="F18723" s="126"/>
      <c r="G18723" s="126">
        <f t="shared" si="360"/>
        <v>-30000</v>
      </c>
      <c r="H18723" s="705" t="s">
        <v>12379</v>
      </c>
      <c r="J18723" s="40"/>
    </row>
    <row r="18724" spans="1:10" ht="48" x14ac:dyDescent="0.2">
      <c r="A18724" s="734">
        <v>45349</v>
      </c>
      <c r="B18724" s="63" t="s">
        <v>10908</v>
      </c>
      <c r="C18724" s="63" t="s">
        <v>10853</v>
      </c>
      <c r="D18724" s="183" t="s">
        <v>12596</v>
      </c>
      <c r="E18724" s="126">
        <v>200000</v>
      </c>
      <c r="F18724" s="126"/>
      <c r="G18724" s="126">
        <f t="shared" si="360"/>
        <v>-200000</v>
      </c>
      <c r="H18724" s="705" t="s">
        <v>12379</v>
      </c>
      <c r="J18724" s="40"/>
    </row>
    <row r="18725" spans="1:10" ht="15" x14ac:dyDescent="0.2">
      <c r="A18725" s="734">
        <v>45349</v>
      </c>
      <c r="B18725" s="63" t="s">
        <v>10363</v>
      </c>
      <c r="C18725" s="63" t="s">
        <v>8372</v>
      </c>
      <c r="D18725" s="183" t="s">
        <v>370</v>
      </c>
      <c r="E18725" s="126">
        <v>7600</v>
      </c>
      <c r="F18725" s="126"/>
      <c r="G18725" s="126">
        <f t="shared" ref="G18725:G18729" si="364">F18725-E18725</f>
        <v>-7600</v>
      </c>
      <c r="H18725" s="705" t="s">
        <v>12379</v>
      </c>
      <c r="J18725" s="40"/>
    </row>
    <row r="18726" spans="1:10" ht="15" x14ac:dyDescent="0.2">
      <c r="A18726" s="734">
        <v>45349</v>
      </c>
      <c r="B18726" s="63" t="s">
        <v>11089</v>
      </c>
      <c r="C18726" s="63" t="s">
        <v>11633</v>
      </c>
      <c r="D18726" s="183" t="s">
        <v>12611</v>
      </c>
      <c r="E18726" s="126">
        <v>6500</v>
      </c>
      <c r="F18726" s="126"/>
      <c r="G18726" s="126">
        <f t="shared" si="364"/>
        <v>-6500</v>
      </c>
      <c r="H18726" s="705" t="s">
        <v>12379</v>
      </c>
      <c r="J18726" s="40"/>
    </row>
    <row r="18727" spans="1:10" ht="15" x14ac:dyDescent="0.2">
      <c r="A18727" s="734">
        <v>45349</v>
      </c>
      <c r="B18727" s="63" t="s">
        <v>11897</v>
      </c>
      <c r="C18727" s="63" t="s">
        <v>7467</v>
      </c>
      <c r="D18727" s="183" t="s">
        <v>11315</v>
      </c>
      <c r="E18727" s="126">
        <v>1000000</v>
      </c>
      <c r="F18727" s="126"/>
      <c r="G18727" s="126">
        <f t="shared" si="364"/>
        <v>-1000000</v>
      </c>
      <c r="H18727" s="705" t="s">
        <v>12379</v>
      </c>
      <c r="J18727" s="40"/>
    </row>
    <row r="18728" spans="1:10" ht="15" x14ac:dyDescent="0.2">
      <c r="A18728" s="734">
        <v>45349</v>
      </c>
      <c r="B18728" s="63" t="s">
        <v>11897</v>
      </c>
      <c r="C18728" s="63" t="s">
        <v>10858</v>
      </c>
      <c r="D18728" s="183" t="s">
        <v>12613</v>
      </c>
      <c r="E18728" s="126">
        <v>1333000</v>
      </c>
      <c r="F18728" s="126"/>
      <c r="G18728" s="126">
        <f t="shared" si="364"/>
        <v>-1333000</v>
      </c>
      <c r="H18728" s="705" t="s">
        <v>12379</v>
      </c>
      <c r="J18728" s="40"/>
    </row>
    <row r="18729" spans="1:10" ht="15" x14ac:dyDescent="0.2">
      <c r="A18729" s="734">
        <v>45349</v>
      </c>
      <c r="B18729" s="63" t="s">
        <v>12365</v>
      </c>
      <c r="C18729" s="63" t="s">
        <v>11099</v>
      </c>
      <c r="D18729" s="183" t="s">
        <v>10721</v>
      </c>
      <c r="E18729" s="126">
        <v>50000</v>
      </c>
      <c r="F18729" s="126"/>
      <c r="G18729" s="126">
        <f t="shared" si="364"/>
        <v>-50000</v>
      </c>
      <c r="H18729" s="705" t="s">
        <v>12379</v>
      </c>
      <c r="J18729" s="40"/>
    </row>
    <row r="18730" spans="1:10" ht="15" x14ac:dyDescent="0.2">
      <c r="A18730" s="734">
        <v>45350</v>
      </c>
      <c r="B18730" s="63" t="s">
        <v>8876</v>
      </c>
      <c r="C18730" s="63" t="s">
        <v>392</v>
      </c>
      <c r="D18730" s="183" t="s">
        <v>12614</v>
      </c>
      <c r="E18730" s="126">
        <v>6000</v>
      </c>
      <c r="F18730" s="126"/>
      <c r="G18730" s="126">
        <f t="shared" ref="G18730:G18736" si="365">F18730-E18730</f>
        <v>-6000</v>
      </c>
      <c r="H18730" s="705" t="s">
        <v>12379</v>
      </c>
      <c r="J18730" s="40"/>
    </row>
    <row r="18731" spans="1:10" ht="15" x14ac:dyDescent="0.2">
      <c r="A18731" s="734">
        <v>45350</v>
      </c>
      <c r="B18731" s="63" t="s">
        <v>37</v>
      </c>
      <c r="C18731" s="63" t="s">
        <v>392</v>
      </c>
      <c r="D18731" s="183" t="s">
        <v>12615</v>
      </c>
      <c r="E18731" s="126">
        <v>5000</v>
      </c>
      <c r="F18731" s="126"/>
      <c r="G18731" s="126">
        <f t="shared" si="365"/>
        <v>-5000</v>
      </c>
      <c r="H18731" s="705" t="s">
        <v>12379</v>
      </c>
      <c r="J18731" s="40"/>
    </row>
    <row r="18732" spans="1:10" ht="15" x14ac:dyDescent="0.2">
      <c r="A18732" s="734">
        <v>45350</v>
      </c>
      <c r="B18732" s="63" t="s">
        <v>11635</v>
      </c>
      <c r="C18732" s="63" t="s">
        <v>392</v>
      </c>
      <c r="D18732" s="183" t="s">
        <v>12616</v>
      </c>
      <c r="E18732" s="126">
        <v>5000</v>
      </c>
      <c r="F18732" s="126"/>
      <c r="G18732" s="126">
        <f t="shared" si="365"/>
        <v>-5000</v>
      </c>
      <c r="H18732" s="705" t="s">
        <v>12379</v>
      </c>
      <c r="J18732" s="40"/>
    </row>
    <row r="18733" spans="1:10" ht="15" x14ac:dyDescent="0.2">
      <c r="A18733" s="734">
        <v>45350</v>
      </c>
      <c r="B18733" s="63" t="s">
        <v>10151</v>
      </c>
      <c r="C18733" s="63" t="s">
        <v>392</v>
      </c>
      <c r="D18733" s="183" t="s">
        <v>12617</v>
      </c>
      <c r="E18733" s="126">
        <v>5500</v>
      </c>
      <c r="F18733" s="126"/>
      <c r="G18733" s="126">
        <f t="shared" si="365"/>
        <v>-5500</v>
      </c>
      <c r="H18733" s="705" t="s">
        <v>12379</v>
      </c>
      <c r="J18733" s="40"/>
    </row>
    <row r="18734" spans="1:10" ht="15" x14ac:dyDescent="0.2">
      <c r="A18734" s="734">
        <v>45350</v>
      </c>
      <c r="B18734" s="63" t="s">
        <v>11089</v>
      </c>
      <c r="C18734" s="63" t="s">
        <v>392</v>
      </c>
      <c r="D18734" s="183" t="s">
        <v>12618</v>
      </c>
      <c r="E18734" s="126">
        <v>12000</v>
      </c>
      <c r="F18734" s="126"/>
      <c r="G18734" s="126">
        <f t="shared" si="365"/>
        <v>-12000</v>
      </c>
      <c r="H18734" s="705" t="s">
        <v>12379</v>
      </c>
      <c r="J18734" s="40"/>
    </row>
    <row r="18735" spans="1:10" ht="15" x14ac:dyDescent="0.2">
      <c r="A18735" s="734">
        <v>45350</v>
      </c>
      <c r="B18735" s="63" t="s">
        <v>103</v>
      </c>
      <c r="C18735" s="63" t="s">
        <v>392</v>
      </c>
      <c r="D18735" s="183" t="s">
        <v>12619</v>
      </c>
      <c r="E18735" s="126">
        <v>3150</v>
      </c>
      <c r="F18735" s="126"/>
      <c r="G18735" s="126">
        <f t="shared" si="365"/>
        <v>-3150</v>
      </c>
      <c r="H18735" s="705" t="s">
        <v>12379</v>
      </c>
      <c r="J18735" s="40"/>
    </row>
    <row r="18736" spans="1:10" ht="15" x14ac:dyDescent="0.2">
      <c r="A18736" s="734">
        <v>45350</v>
      </c>
      <c r="B18736" s="63" t="s">
        <v>12531</v>
      </c>
      <c r="C18736" s="63" t="s">
        <v>392</v>
      </c>
      <c r="D18736" s="183" t="s">
        <v>12620</v>
      </c>
      <c r="E18736" s="126">
        <v>13000</v>
      </c>
      <c r="F18736" s="126"/>
      <c r="G18736" s="126">
        <f t="shared" si="365"/>
        <v>-13000</v>
      </c>
      <c r="H18736" s="705" t="s">
        <v>12379</v>
      </c>
      <c r="J18736" s="40"/>
    </row>
    <row r="18737" spans="1:10" ht="15" x14ac:dyDescent="0.2">
      <c r="A18737" s="734">
        <v>45350</v>
      </c>
      <c r="B18737" s="63" t="s">
        <v>103</v>
      </c>
      <c r="C18737" s="63" t="s">
        <v>5741</v>
      </c>
      <c r="D18737" s="183" t="s">
        <v>10337</v>
      </c>
      <c r="E18737" s="126">
        <v>250</v>
      </c>
      <c r="F18737" s="126"/>
      <c r="G18737" s="126">
        <f t="shared" ref="G18737:G18742" si="366">F18737-E18737</f>
        <v>-250</v>
      </c>
      <c r="H18737" s="705" t="s">
        <v>12379</v>
      </c>
      <c r="J18737" s="40"/>
    </row>
    <row r="18738" spans="1:10" ht="15" x14ac:dyDescent="0.2">
      <c r="A18738" s="734">
        <v>45350</v>
      </c>
      <c r="B18738" s="63" t="s">
        <v>103</v>
      </c>
      <c r="C18738" s="63" t="s">
        <v>103</v>
      </c>
      <c r="D18738" s="183" t="s">
        <v>12556</v>
      </c>
      <c r="E18738" s="126">
        <v>1000</v>
      </c>
      <c r="F18738" s="126"/>
      <c r="G18738" s="126">
        <f t="shared" si="366"/>
        <v>-1000</v>
      </c>
      <c r="H18738" s="705" t="s">
        <v>12379</v>
      </c>
      <c r="J18738" s="40"/>
    </row>
    <row r="18739" spans="1:10" ht="15" x14ac:dyDescent="0.2">
      <c r="A18739" s="734">
        <v>45350</v>
      </c>
      <c r="B18739" s="63" t="s">
        <v>11897</v>
      </c>
      <c r="C18739" s="63" t="s">
        <v>11386</v>
      </c>
      <c r="D18739" s="183" t="s">
        <v>10721</v>
      </c>
      <c r="E18739" s="126">
        <v>70000</v>
      </c>
      <c r="F18739" s="126"/>
      <c r="G18739" s="126">
        <f t="shared" si="366"/>
        <v>-70000</v>
      </c>
      <c r="H18739" s="705" t="s">
        <v>12379</v>
      </c>
      <c r="J18739" s="40"/>
    </row>
    <row r="18740" spans="1:10" ht="15" x14ac:dyDescent="0.2">
      <c r="A18740" s="734">
        <v>45350</v>
      </c>
      <c r="B18740" s="63" t="s">
        <v>11897</v>
      </c>
      <c r="C18740" s="63" t="s">
        <v>11386</v>
      </c>
      <c r="D18740" s="183" t="s">
        <v>10721</v>
      </c>
      <c r="E18740" s="126">
        <v>130000</v>
      </c>
      <c r="F18740" s="126"/>
      <c r="G18740" s="126">
        <f t="shared" si="366"/>
        <v>-130000</v>
      </c>
      <c r="H18740" s="705" t="s">
        <v>12379</v>
      </c>
      <c r="J18740" s="40"/>
    </row>
    <row r="18741" spans="1:10" ht="15" x14ac:dyDescent="0.2">
      <c r="A18741" s="734">
        <v>45350</v>
      </c>
      <c r="B18741" s="63" t="s">
        <v>10908</v>
      </c>
      <c r="C18741" s="63" t="s">
        <v>10993</v>
      </c>
      <c r="D18741" s="183" t="s">
        <v>12460</v>
      </c>
      <c r="E18741" s="126">
        <v>54400</v>
      </c>
      <c r="F18741" s="126"/>
      <c r="G18741" s="126">
        <f t="shared" si="366"/>
        <v>-54400</v>
      </c>
      <c r="H18741" s="705" t="s">
        <v>12379</v>
      </c>
      <c r="J18741" s="40"/>
    </row>
    <row r="18742" spans="1:10" ht="15" x14ac:dyDescent="0.2">
      <c r="A18742" s="734">
        <v>45350</v>
      </c>
      <c r="B18742" s="63" t="s">
        <v>11089</v>
      </c>
      <c r="C18742" s="63" t="s">
        <v>11725</v>
      </c>
      <c r="D18742" s="183" t="s">
        <v>12460</v>
      </c>
      <c r="E18742" s="126">
        <v>100000</v>
      </c>
      <c r="F18742" s="126"/>
      <c r="G18742" s="126">
        <f t="shared" si="366"/>
        <v>-100000</v>
      </c>
      <c r="H18742" s="705" t="s">
        <v>12379</v>
      </c>
      <c r="J18742" s="40"/>
    </row>
    <row r="18743" spans="1:10" ht="15" x14ac:dyDescent="0.2">
      <c r="A18743" s="734">
        <v>45351</v>
      </c>
      <c r="B18743" s="63" t="s">
        <v>11897</v>
      </c>
      <c r="C18743" s="63" t="s">
        <v>11029</v>
      </c>
      <c r="D18743" s="183" t="s">
        <v>12627</v>
      </c>
      <c r="E18743" s="126">
        <v>100000</v>
      </c>
      <c r="F18743" s="126"/>
      <c r="G18743" s="126">
        <f t="shared" ref="G18743:G18744" si="367">F18743-E18743</f>
        <v>-100000</v>
      </c>
      <c r="H18743" s="705" t="s">
        <v>12379</v>
      </c>
      <c r="J18743" s="40"/>
    </row>
    <row r="18744" spans="1:10" ht="24" x14ac:dyDescent="0.2">
      <c r="A18744" s="734">
        <v>45351</v>
      </c>
      <c r="B18744" s="63" t="s">
        <v>10151</v>
      </c>
      <c r="C18744" s="63" t="s">
        <v>12626</v>
      </c>
      <c r="D18744" s="183" t="s">
        <v>12628</v>
      </c>
      <c r="E18744" s="126">
        <v>70000</v>
      </c>
      <c r="F18744" s="126"/>
      <c r="G18744" s="126">
        <f t="shared" si="367"/>
        <v>-70000</v>
      </c>
      <c r="H18744" s="705" t="s">
        <v>12379</v>
      </c>
      <c r="J18744" s="40"/>
    </row>
    <row r="18745" spans="1:10" ht="15" x14ac:dyDescent="0.2">
      <c r="A18745" s="734">
        <v>45351</v>
      </c>
      <c r="B18745" s="63" t="s">
        <v>103</v>
      </c>
      <c r="C18745" s="63" t="s">
        <v>103</v>
      </c>
      <c r="D18745" s="183" t="s">
        <v>12556</v>
      </c>
      <c r="E18745" s="126">
        <v>7000</v>
      </c>
      <c r="F18745" s="126"/>
      <c r="G18745" s="126">
        <f t="shared" ref="G18745:G18761" si="368">F18745-E18745</f>
        <v>-7000</v>
      </c>
      <c r="H18745" s="705" t="s">
        <v>12379</v>
      </c>
      <c r="J18745" s="40"/>
    </row>
    <row r="18746" spans="1:10" ht="15" x14ac:dyDescent="0.2">
      <c r="A18746" s="734">
        <v>45351</v>
      </c>
      <c r="B18746" s="63" t="s">
        <v>11089</v>
      </c>
      <c r="C18746" s="63" t="s">
        <v>5741</v>
      </c>
      <c r="D18746" s="183" t="s">
        <v>370</v>
      </c>
      <c r="E18746" s="126">
        <v>3000</v>
      </c>
      <c r="F18746" s="126"/>
      <c r="G18746" s="126">
        <f t="shared" si="368"/>
        <v>-3000</v>
      </c>
      <c r="H18746" s="705" t="s">
        <v>12379</v>
      </c>
      <c r="J18746" s="40"/>
    </row>
    <row r="18747" spans="1:10" ht="15" x14ac:dyDescent="0.2">
      <c r="A18747" s="734">
        <v>45351</v>
      </c>
      <c r="B18747" s="63" t="s">
        <v>12509</v>
      </c>
      <c r="C18747" s="63" t="s">
        <v>392</v>
      </c>
      <c r="D18747" s="183" t="s">
        <v>12629</v>
      </c>
      <c r="E18747" s="126">
        <v>450</v>
      </c>
      <c r="F18747" s="126"/>
      <c r="G18747" s="126">
        <f t="shared" si="368"/>
        <v>-450</v>
      </c>
      <c r="H18747" s="705" t="s">
        <v>12379</v>
      </c>
      <c r="J18747" s="40"/>
    </row>
    <row r="18748" spans="1:10" ht="15" x14ac:dyDescent="0.2">
      <c r="A18748" s="734">
        <v>45351</v>
      </c>
      <c r="B18748" s="63" t="s">
        <v>10908</v>
      </c>
      <c r="C18748" s="63" t="s">
        <v>10993</v>
      </c>
      <c r="D18748" s="183" t="s">
        <v>12630</v>
      </c>
      <c r="E18748" s="126">
        <v>17400</v>
      </c>
      <c r="F18748" s="126"/>
      <c r="G18748" s="126">
        <f t="shared" si="368"/>
        <v>-17400</v>
      </c>
      <c r="H18748" s="705" t="s">
        <v>12379</v>
      </c>
      <c r="J18748" s="40"/>
    </row>
    <row r="18749" spans="1:10" ht="15" x14ac:dyDescent="0.2">
      <c r="A18749" s="734">
        <v>45351</v>
      </c>
      <c r="B18749" s="63" t="s">
        <v>10363</v>
      </c>
      <c r="C18749" s="63" t="s">
        <v>10993</v>
      </c>
      <c r="D18749" s="183" t="s">
        <v>12631</v>
      </c>
      <c r="E18749" s="126">
        <v>9500</v>
      </c>
      <c r="F18749" s="126"/>
      <c r="G18749" s="126">
        <f t="shared" si="368"/>
        <v>-9500</v>
      </c>
      <c r="H18749" s="705" t="s">
        <v>12379</v>
      </c>
      <c r="J18749" s="40"/>
    </row>
    <row r="18750" spans="1:10" ht="15" x14ac:dyDescent="0.2">
      <c r="A18750" s="734">
        <v>45351</v>
      </c>
      <c r="B18750" s="63" t="s">
        <v>10908</v>
      </c>
      <c r="C18750" s="63" t="s">
        <v>286</v>
      </c>
      <c r="D18750" s="183" t="s">
        <v>12632</v>
      </c>
      <c r="E18750" s="126">
        <v>1000</v>
      </c>
      <c r="F18750" s="126"/>
      <c r="G18750" s="126">
        <f t="shared" si="368"/>
        <v>-1000</v>
      </c>
      <c r="H18750" s="705" t="s">
        <v>12379</v>
      </c>
      <c r="J18750" s="40"/>
    </row>
    <row r="18751" spans="1:10" ht="15" x14ac:dyDescent="0.2">
      <c r="A18751" s="734">
        <v>45351</v>
      </c>
      <c r="B18751" s="63" t="s">
        <v>12633</v>
      </c>
      <c r="C18751" s="63" t="s">
        <v>4008</v>
      </c>
      <c r="D18751" s="183" t="s">
        <v>12634</v>
      </c>
      <c r="E18751" s="126">
        <v>50000</v>
      </c>
      <c r="F18751" s="126"/>
      <c r="G18751" s="126">
        <f t="shared" si="368"/>
        <v>-50000</v>
      </c>
      <c r="H18751" s="705" t="s">
        <v>12379</v>
      </c>
      <c r="J18751" s="40"/>
    </row>
    <row r="18752" spans="1:10" ht="15" x14ac:dyDescent="0.2">
      <c r="A18752" s="734">
        <v>45351</v>
      </c>
      <c r="B18752" s="63" t="s">
        <v>12633</v>
      </c>
      <c r="C18752" s="63" t="s">
        <v>392</v>
      </c>
      <c r="D18752" s="183" t="s">
        <v>12635</v>
      </c>
      <c r="E18752" s="126">
        <v>10000</v>
      </c>
      <c r="F18752" s="126"/>
      <c r="G18752" s="126">
        <f t="shared" si="368"/>
        <v>-10000</v>
      </c>
      <c r="H18752" s="705" t="s">
        <v>12379</v>
      </c>
      <c r="J18752" s="40"/>
    </row>
    <row r="18753" spans="1:10" ht="15" x14ac:dyDescent="0.2">
      <c r="A18753" s="734">
        <v>45351</v>
      </c>
      <c r="B18753" s="63" t="s">
        <v>12633</v>
      </c>
      <c r="C18753" s="63" t="s">
        <v>286</v>
      </c>
      <c r="D18753" s="183" t="s">
        <v>12636</v>
      </c>
      <c r="E18753" s="126">
        <v>5000</v>
      </c>
      <c r="F18753" s="126"/>
      <c r="G18753" s="126">
        <f t="shared" si="368"/>
        <v>-5000</v>
      </c>
      <c r="H18753" s="705" t="s">
        <v>12379</v>
      </c>
      <c r="J18753" s="40"/>
    </row>
    <row r="18754" spans="1:10" ht="15" x14ac:dyDescent="0.2">
      <c r="A18754" s="734">
        <v>45351</v>
      </c>
      <c r="B18754" s="63" t="s">
        <v>11897</v>
      </c>
      <c r="C18754" s="63" t="s">
        <v>392</v>
      </c>
      <c r="D18754" s="183" t="s">
        <v>12637</v>
      </c>
      <c r="E18754" s="126">
        <v>1000</v>
      </c>
      <c r="F18754" s="126"/>
      <c r="G18754" s="126">
        <f t="shared" si="368"/>
        <v>-1000</v>
      </c>
      <c r="H18754" s="705" t="s">
        <v>12379</v>
      </c>
      <c r="J18754" s="40"/>
    </row>
    <row r="18755" spans="1:10" ht="15" x14ac:dyDescent="0.2">
      <c r="A18755" s="734">
        <v>45351</v>
      </c>
      <c r="B18755" s="63" t="s">
        <v>11897</v>
      </c>
      <c r="C18755" s="63" t="s">
        <v>5741</v>
      </c>
      <c r="D18755" s="183" t="s">
        <v>370</v>
      </c>
      <c r="E18755" s="126">
        <v>270</v>
      </c>
      <c r="F18755" s="126"/>
      <c r="G18755" s="126">
        <f t="shared" si="368"/>
        <v>-270</v>
      </c>
      <c r="H18755" s="705" t="s">
        <v>12379</v>
      </c>
      <c r="J18755" s="40"/>
    </row>
    <row r="18756" spans="1:10" ht="15" x14ac:dyDescent="0.2">
      <c r="A18756" s="734">
        <v>45351</v>
      </c>
      <c r="B18756" s="63" t="s">
        <v>11089</v>
      </c>
      <c r="C18756" s="63" t="s">
        <v>12471</v>
      </c>
      <c r="D18756" s="183" t="s">
        <v>1157</v>
      </c>
      <c r="E18756" s="126">
        <v>10000</v>
      </c>
      <c r="F18756" s="126"/>
      <c r="G18756" s="126">
        <f t="shared" si="368"/>
        <v>-10000</v>
      </c>
      <c r="H18756" s="705" t="s">
        <v>12379</v>
      </c>
      <c r="J18756" s="40"/>
    </row>
    <row r="18757" spans="1:10" ht="15" x14ac:dyDescent="0.2">
      <c r="A18757" s="734">
        <v>45351</v>
      </c>
      <c r="B18757" s="63" t="s">
        <v>11093</v>
      </c>
      <c r="C18757" s="63" t="s">
        <v>10993</v>
      </c>
      <c r="D18757" s="183" t="s">
        <v>4966</v>
      </c>
      <c r="E18757" s="126">
        <v>18480</v>
      </c>
      <c r="F18757" s="126"/>
      <c r="G18757" s="126">
        <f t="shared" si="368"/>
        <v>-18480</v>
      </c>
      <c r="H18757" s="705" t="s">
        <v>12379</v>
      </c>
      <c r="J18757" s="40"/>
    </row>
    <row r="18758" spans="1:10" ht="15" x14ac:dyDescent="0.2">
      <c r="A18758" s="734">
        <v>45351</v>
      </c>
      <c r="B18758" s="63" t="s">
        <v>12531</v>
      </c>
      <c r="C18758" s="63" t="s">
        <v>10993</v>
      </c>
      <c r="D18758" s="183" t="s">
        <v>4966</v>
      </c>
      <c r="E18758" s="126">
        <v>7700</v>
      </c>
      <c r="F18758" s="126"/>
      <c r="G18758" s="126">
        <f t="shared" si="368"/>
        <v>-7700</v>
      </c>
      <c r="H18758" s="705" t="s">
        <v>12379</v>
      </c>
      <c r="J18758" s="40"/>
    </row>
    <row r="18759" spans="1:10" ht="15" x14ac:dyDescent="0.2">
      <c r="A18759" s="734">
        <v>45351</v>
      </c>
      <c r="B18759" s="63" t="s">
        <v>12531</v>
      </c>
      <c r="C18759" s="63" t="s">
        <v>10993</v>
      </c>
      <c r="D18759" s="183" t="s">
        <v>4966</v>
      </c>
      <c r="E18759" s="126">
        <v>135454</v>
      </c>
      <c r="F18759" s="126"/>
      <c r="G18759" s="126">
        <f t="shared" si="368"/>
        <v>-135454</v>
      </c>
      <c r="H18759" s="705" t="s">
        <v>12379</v>
      </c>
      <c r="J18759" s="40"/>
    </row>
    <row r="18760" spans="1:10" ht="15" x14ac:dyDescent="0.2">
      <c r="A18760" s="734">
        <v>45351</v>
      </c>
      <c r="B18760" s="63" t="s">
        <v>10908</v>
      </c>
      <c r="C18760" s="63" t="s">
        <v>10993</v>
      </c>
      <c r="D18760" s="183" t="s">
        <v>4966</v>
      </c>
      <c r="E18760" s="126">
        <v>690</v>
      </c>
      <c r="F18760" s="126"/>
      <c r="G18760" s="126">
        <f t="shared" si="368"/>
        <v>-690</v>
      </c>
      <c r="H18760" s="705" t="s">
        <v>12379</v>
      </c>
      <c r="J18760" s="40"/>
    </row>
    <row r="18761" spans="1:10" ht="15" x14ac:dyDescent="0.2">
      <c r="A18761" s="734">
        <v>45351</v>
      </c>
      <c r="B18761" s="63" t="s">
        <v>12531</v>
      </c>
      <c r="C18761" s="63" t="s">
        <v>10993</v>
      </c>
      <c r="D18761" s="183" t="s">
        <v>4966</v>
      </c>
      <c r="E18761" s="126">
        <v>46440</v>
      </c>
      <c r="F18761" s="126"/>
      <c r="G18761" s="126">
        <f t="shared" si="368"/>
        <v>-46440</v>
      </c>
      <c r="H18761" s="705" t="s">
        <v>12379</v>
      </c>
      <c r="J18761" s="40"/>
    </row>
    <row r="18762" spans="1:10" ht="15" x14ac:dyDescent="0.2">
      <c r="A18762" s="734">
        <v>45351</v>
      </c>
      <c r="B18762" s="63" t="s">
        <v>103</v>
      </c>
      <c r="C18762" s="63" t="s">
        <v>2996</v>
      </c>
      <c r="D18762" s="183" t="s">
        <v>12638</v>
      </c>
      <c r="E18762" s="126">
        <v>5330</v>
      </c>
      <c r="F18762" s="126"/>
      <c r="G18762" s="126">
        <f t="shared" ref="G18762:G18763" si="369">F18762-E18762</f>
        <v>-5330</v>
      </c>
      <c r="H18762" s="705" t="s">
        <v>12379</v>
      </c>
      <c r="J18762" s="40"/>
    </row>
    <row r="18763" spans="1:10" ht="15" x14ac:dyDescent="0.2">
      <c r="A18763" s="734">
        <v>45351</v>
      </c>
      <c r="B18763" s="63" t="s">
        <v>12365</v>
      </c>
      <c r="C18763" s="63" t="s">
        <v>11428</v>
      </c>
      <c r="D18763" s="183" t="s">
        <v>10721</v>
      </c>
      <c r="E18763" s="126">
        <v>100000</v>
      </c>
      <c r="F18763" s="126"/>
      <c r="G18763" s="126">
        <f t="shared" si="369"/>
        <v>-100000</v>
      </c>
      <c r="H18763" s="705" t="s">
        <v>12379</v>
      </c>
      <c r="J18763" s="40"/>
    </row>
    <row r="18764" spans="1:10" ht="15" x14ac:dyDescent="0.2">
      <c r="A18764" s="733">
        <v>45328</v>
      </c>
      <c r="B18764" s="174" t="s">
        <v>12623</v>
      </c>
      <c r="C18764" s="174" t="s">
        <v>12395</v>
      </c>
      <c r="D18764" s="228" t="s">
        <v>12396</v>
      </c>
      <c r="E18764" s="236">
        <v>330000</v>
      </c>
      <c r="F18764" s="236"/>
      <c r="G18764" s="236">
        <f t="shared" ref="G18764:G18775" si="370">F18764-E18764</f>
        <v>-330000</v>
      </c>
      <c r="H18764" s="709" t="s">
        <v>12379</v>
      </c>
    </row>
    <row r="18765" spans="1:10" ht="15" x14ac:dyDescent="0.2">
      <c r="A18765" s="733">
        <v>45328</v>
      </c>
      <c r="B18765" s="174" t="s">
        <v>11617</v>
      </c>
      <c r="C18765" s="174" t="s">
        <v>11884</v>
      </c>
      <c r="D18765" s="228" t="s">
        <v>12397</v>
      </c>
      <c r="E18765" s="236">
        <v>81000</v>
      </c>
      <c r="F18765" s="236"/>
      <c r="G18765" s="236">
        <f t="shared" si="370"/>
        <v>-81000</v>
      </c>
      <c r="H18765" s="709" t="s">
        <v>12379</v>
      </c>
    </row>
    <row r="18766" spans="1:10" ht="15" x14ac:dyDescent="0.2">
      <c r="A18766" s="733">
        <v>45328</v>
      </c>
      <c r="B18766" s="174" t="s">
        <v>11897</v>
      </c>
      <c r="C18766" s="174" t="s">
        <v>11291</v>
      </c>
      <c r="D18766" s="228" t="s">
        <v>12398</v>
      </c>
      <c r="E18766" s="236">
        <v>200000</v>
      </c>
      <c r="F18766" s="236"/>
      <c r="G18766" s="236">
        <f t="shared" si="370"/>
        <v>-200000</v>
      </c>
      <c r="H18766" s="709" t="s">
        <v>12379</v>
      </c>
    </row>
    <row r="18767" spans="1:10" ht="24" x14ac:dyDescent="0.2">
      <c r="A18767" s="733">
        <v>45341</v>
      </c>
      <c r="B18767" s="174" t="s">
        <v>103</v>
      </c>
      <c r="C18767" s="174" t="s">
        <v>12572</v>
      </c>
      <c r="D18767" s="228" t="s">
        <v>12574</v>
      </c>
      <c r="E18767" s="236">
        <v>100000</v>
      </c>
      <c r="F18767" s="236"/>
      <c r="G18767" s="236">
        <f t="shared" si="370"/>
        <v>-100000</v>
      </c>
      <c r="H18767" s="709" t="s">
        <v>12379</v>
      </c>
    </row>
    <row r="18768" spans="1:10" ht="15" x14ac:dyDescent="0.2">
      <c r="A18768" s="733">
        <v>45341</v>
      </c>
      <c r="B18768" s="174" t="s">
        <v>10471</v>
      </c>
      <c r="C18768" s="174" t="s">
        <v>9460</v>
      </c>
      <c r="D18768" s="228" t="s">
        <v>12573</v>
      </c>
      <c r="E18768" s="236">
        <v>90000</v>
      </c>
      <c r="F18768" s="236"/>
      <c r="G18768" s="236">
        <f t="shared" si="370"/>
        <v>-90000</v>
      </c>
      <c r="H18768" s="709" t="s">
        <v>12379</v>
      </c>
    </row>
    <row r="18769" spans="1:8" ht="15" x14ac:dyDescent="0.2">
      <c r="A18769" s="733">
        <v>45341</v>
      </c>
      <c r="B18769" s="174" t="s">
        <v>12365</v>
      </c>
      <c r="C18769" s="174" t="s">
        <v>12050</v>
      </c>
      <c r="D18769" s="228" t="s">
        <v>12576</v>
      </c>
      <c r="E18769" s="236">
        <v>653892</v>
      </c>
      <c r="F18769" s="236"/>
      <c r="G18769" s="236">
        <f t="shared" si="370"/>
        <v>-653892</v>
      </c>
      <c r="H18769" s="709" t="s">
        <v>12379</v>
      </c>
    </row>
    <row r="18770" spans="1:8" ht="15" x14ac:dyDescent="0.2">
      <c r="A18770" s="733">
        <v>45342</v>
      </c>
      <c r="B18770" s="174" t="s">
        <v>9769</v>
      </c>
      <c r="C18770" s="174" t="s">
        <v>11428</v>
      </c>
      <c r="D18770" s="228" t="s">
        <v>12577</v>
      </c>
      <c r="E18770" s="236">
        <v>100000</v>
      </c>
      <c r="F18770" s="236"/>
      <c r="G18770" s="236">
        <f t="shared" si="370"/>
        <v>-100000</v>
      </c>
      <c r="H18770" s="709" t="s">
        <v>12379</v>
      </c>
    </row>
    <row r="18771" spans="1:8" ht="15" x14ac:dyDescent="0.2">
      <c r="A18771" s="733">
        <v>45342</v>
      </c>
      <c r="B18771" s="174" t="s">
        <v>12365</v>
      </c>
      <c r="C18771" s="174" t="s">
        <v>11428</v>
      </c>
      <c r="D18771" s="228" t="s">
        <v>12578</v>
      </c>
      <c r="E18771" s="236">
        <v>145000</v>
      </c>
      <c r="F18771" s="236"/>
      <c r="G18771" s="236">
        <f t="shared" si="370"/>
        <v>-145000</v>
      </c>
      <c r="H18771" s="709" t="s">
        <v>12379</v>
      </c>
    </row>
    <row r="18772" spans="1:8" ht="15" x14ac:dyDescent="0.2">
      <c r="A18772" s="733">
        <v>45343</v>
      </c>
      <c r="B18772" s="174" t="s">
        <v>12623</v>
      </c>
      <c r="C18772" s="174" t="s">
        <v>9549</v>
      </c>
      <c r="D18772" s="228" t="s">
        <v>12579</v>
      </c>
      <c r="E18772" s="236">
        <v>50000</v>
      </c>
      <c r="F18772" s="236"/>
      <c r="G18772" s="236">
        <f t="shared" si="370"/>
        <v>-50000</v>
      </c>
      <c r="H18772" s="709" t="s">
        <v>12379</v>
      </c>
    </row>
    <row r="18773" spans="1:8" ht="24" x14ac:dyDescent="0.2">
      <c r="A18773" s="733">
        <v>45343</v>
      </c>
      <c r="B18773" s="174" t="s">
        <v>103</v>
      </c>
      <c r="C18773" s="174" t="s">
        <v>12572</v>
      </c>
      <c r="D18773" s="228" t="s">
        <v>12580</v>
      </c>
      <c r="E18773" s="236">
        <v>150000</v>
      </c>
      <c r="F18773" s="236"/>
      <c r="G18773" s="236">
        <f t="shared" si="370"/>
        <v>-150000</v>
      </c>
      <c r="H18773" s="709" t="s">
        <v>12379</v>
      </c>
    </row>
    <row r="18774" spans="1:8" ht="15" x14ac:dyDescent="0.2">
      <c r="A18774" s="733">
        <v>45348</v>
      </c>
      <c r="B18774" s="174" t="s">
        <v>12207</v>
      </c>
      <c r="C18774" s="174" t="s">
        <v>11106</v>
      </c>
      <c r="D18774" s="228" t="s">
        <v>12599</v>
      </c>
      <c r="E18774" s="236">
        <v>35400</v>
      </c>
      <c r="F18774" s="236"/>
      <c r="G18774" s="236">
        <f t="shared" si="370"/>
        <v>-35400</v>
      </c>
      <c r="H18774" s="709" t="s">
        <v>12379</v>
      </c>
    </row>
    <row r="18775" spans="1:8" ht="24" x14ac:dyDescent="0.2">
      <c r="A18775" s="733">
        <v>45350</v>
      </c>
      <c r="B18775" s="174" t="s">
        <v>11089</v>
      </c>
      <c r="C18775" s="174" t="s">
        <v>1198</v>
      </c>
      <c r="D18775" s="228" t="s">
        <v>12621</v>
      </c>
      <c r="E18775" s="236">
        <v>638634</v>
      </c>
      <c r="F18775" s="236"/>
      <c r="G18775" s="236">
        <f t="shared" si="370"/>
        <v>-638634</v>
      </c>
      <c r="H18775" s="709" t="s">
        <v>12379</v>
      </c>
    </row>
    <row r="18776" spans="1:8" ht="15" x14ac:dyDescent="0.2">
      <c r="A18776" s="730">
        <v>45324</v>
      </c>
      <c r="B18776" s="94" t="s">
        <v>37</v>
      </c>
      <c r="C18776" s="94" t="s">
        <v>559</v>
      </c>
      <c r="D18776" s="892" t="s">
        <v>12380</v>
      </c>
      <c r="E18776" s="176"/>
      <c r="F18776" s="176">
        <v>246087</v>
      </c>
      <c r="G18776" s="176">
        <f t="shared" ref="G18776:G18779" si="371">F18776-E18776</f>
        <v>246087</v>
      </c>
      <c r="H18776" s="702" t="s">
        <v>12379</v>
      </c>
    </row>
    <row r="18777" spans="1:8" ht="15" x14ac:dyDescent="0.2">
      <c r="A18777" s="730">
        <v>45324</v>
      </c>
      <c r="B18777" s="94" t="s">
        <v>37</v>
      </c>
      <c r="C18777" s="94" t="s">
        <v>559</v>
      </c>
      <c r="D18777" s="892" t="s">
        <v>12381</v>
      </c>
      <c r="E18777" s="176"/>
      <c r="F18777" s="176">
        <v>246087</v>
      </c>
      <c r="G18777" s="176">
        <f t="shared" si="371"/>
        <v>246087</v>
      </c>
      <c r="H18777" s="702" t="s">
        <v>12379</v>
      </c>
    </row>
    <row r="18778" spans="1:8" ht="15" x14ac:dyDescent="0.2">
      <c r="A18778" s="730">
        <v>45324</v>
      </c>
      <c r="B18778" s="94" t="s">
        <v>37</v>
      </c>
      <c r="C18778" s="94" t="s">
        <v>559</v>
      </c>
      <c r="D18778" s="892" t="s">
        <v>12382</v>
      </c>
      <c r="E18778" s="176"/>
      <c r="F18778" s="176">
        <v>246087</v>
      </c>
      <c r="G18778" s="176">
        <f t="shared" si="371"/>
        <v>246087</v>
      </c>
      <c r="H18778" s="702" t="s">
        <v>12379</v>
      </c>
    </row>
    <row r="18779" spans="1:8" ht="15" x14ac:dyDescent="0.2">
      <c r="A18779" s="730">
        <v>45324</v>
      </c>
      <c r="B18779" s="94" t="s">
        <v>37</v>
      </c>
      <c r="C18779" s="94" t="s">
        <v>559</v>
      </c>
      <c r="D18779" s="892" t="s">
        <v>12383</v>
      </c>
      <c r="E18779" s="176"/>
      <c r="F18779" s="176">
        <v>178973</v>
      </c>
      <c r="G18779" s="176">
        <f t="shared" si="371"/>
        <v>178973</v>
      </c>
      <c r="H18779" s="702" t="s">
        <v>12379</v>
      </c>
    </row>
    <row r="18780" spans="1:8" ht="15" x14ac:dyDescent="0.2">
      <c r="A18780" s="730">
        <v>45329</v>
      </c>
      <c r="B18780" s="94" t="s">
        <v>9409</v>
      </c>
      <c r="C18780" s="94" t="s">
        <v>559</v>
      </c>
      <c r="D18780" s="892" t="s">
        <v>12662</v>
      </c>
      <c r="E18780" s="176"/>
      <c r="F18780" s="176">
        <v>677861</v>
      </c>
      <c r="G18780" s="176">
        <f t="shared" ref="G18780:G18781" si="372">F18780-E18780</f>
        <v>677861</v>
      </c>
      <c r="H18780" s="702" t="s">
        <v>12379</v>
      </c>
    </row>
    <row r="18781" spans="1:8" ht="15" x14ac:dyDescent="0.2">
      <c r="A18781" s="730">
        <v>45332</v>
      </c>
      <c r="B18781" s="94" t="s">
        <v>3945</v>
      </c>
      <c r="C18781" s="94" t="s">
        <v>559</v>
      </c>
      <c r="D18781" s="892" t="s">
        <v>12431</v>
      </c>
      <c r="E18781" s="176"/>
      <c r="F18781" s="176">
        <v>333522</v>
      </c>
      <c r="G18781" s="176">
        <f t="shared" si="372"/>
        <v>333522</v>
      </c>
      <c r="H18781" s="702" t="s">
        <v>12379</v>
      </c>
    </row>
    <row r="18782" spans="1:8" ht="15" x14ac:dyDescent="0.2">
      <c r="A18782" s="730">
        <v>45336</v>
      </c>
      <c r="B18782" s="94" t="s">
        <v>3946</v>
      </c>
      <c r="C18782" s="94" t="s">
        <v>559</v>
      </c>
      <c r="D18782" s="892" t="s">
        <v>12625</v>
      </c>
      <c r="E18782" s="176"/>
      <c r="F18782" s="176">
        <v>359992</v>
      </c>
      <c r="G18782" s="176">
        <f>F18782-E18782</f>
        <v>359992</v>
      </c>
      <c r="H18782" s="702" t="s">
        <v>12379</v>
      </c>
    </row>
    <row r="18783" spans="1:8" ht="15" x14ac:dyDescent="0.2">
      <c r="A18783" s="730">
        <v>45342</v>
      </c>
      <c r="B18783" s="94" t="s">
        <v>8043</v>
      </c>
      <c r="C18783" s="94" t="s">
        <v>559</v>
      </c>
      <c r="D18783" s="892" t="s">
        <v>12520</v>
      </c>
      <c r="E18783" s="176"/>
      <c r="F18783" s="176">
        <v>5000000</v>
      </c>
      <c r="G18783" s="176">
        <f t="shared" ref="G18783" si="373">F18783-E18783</f>
        <v>5000000</v>
      </c>
      <c r="H18783" s="702" t="s">
        <v>12379</v>
      </c>
    </row>
    <row r="18784" spans="1:8" ht="15" x14ac:dyDescent="0.2">
      <c r="A18784" s="730">
        <v>45344</v>
      </c>
      <c r="B18784" s="94" t="s">
        <v>9986</v>
      </c>
      <c r="C18784" s="94" t="s">
        <v>559</v>
      </c>
      <c r="D18784" s="892" t="s">
        <v>12521</v>
      </c>
      <c r="E18784" s="176"/>
      <c r="F18784" s="176">
        <v>1800000</v>
      </c>
      <c r="G18784" s="176">
        <f t="shared" ref="G18784" si="374">F18784-E18784</f>
        <v>1800000</v>
      </c>
      <c r="H18784" s="702" t="s">
        <v>12379</v>
      </c>
    </row>
    <row r="18785" spans="1:10" ht="24" x14ac:dyDescent="0.2">
      <c r="A18785" s="730">
        <v>45344</v>
      </c>
      <c r="B18785" s="94" t="s">
        <v>11093</v>
      </c>
      <c r="C18785" s="94" t="s">
        <v>559</v>
      </c>
      <c r="D18785" s="802" t="s">
        <v>12522</v>
      </c>
      <c r="E18785" s="176"/>
      <c r="F18785" s="176">
        <v>2092916</v>
      </c>
      <c r="G18785" s="176">
        <f t="shared" ref="G18785:G18788" si="375">F18785-E18785</f>
        <v>2092916</v>
      </c>
      <c r="H18785" s="702" t="s">
        <v>12379</v>
      </c>
    </row>
    <row r="18786" spans="1:10" ht="15" x14ac:dyDescent="0.2">
      <c r="A18786" s="730">
        <v>45344</v>
      </c>
      <c r="B18786" s="94" t="s">
        <v>37</v>
      </c>
      <c r="C18786" s="94" t="s">
        <v>559</v>
      </c>
      <c r="D18786" s="892" t="s">
        <v>12523</v>
      </c>
      <c r="E18786" s="176"/>
      <c r="F18786" s="176">
        <v>246087</v>
      </c>
      <c r="G18786" s="176">
        <f t="shared" si="375"/>
        <v>246087</v>
      </c>
      <c r="H18786" s="702" t="s">
        <v>12379</v>
      </c>
    </row>
    <row r="18787" spans="1:10" ht="15" x14ac:dyDescent="0.2">
      <c r="A18787" s="730">
        <v>45345</v>
      </c>
      <c r="B18787" s="94" t="s">
        <v>9986</v>
      </c>
      <c r="C18787" s="94" t="s">
        <v>559</v>
      </c>
      <c r="D18787" s="892" t="s">
        <v>12521</v>
      </c>
      <c r="E18787" s="176"/>
      <c r="F18787" s="176">
        <v>900000</v>
      </c>
      <c r="G18787" s="176">
        <f t="shared" si="375"/>
        <v>900000</v>
      </c>
      <c r="H18787" s="702" t="s">
        <v>12379</v>
      </c>
    </row>
    <row r="18788" spans="1:10" ht="15" x14ac:dyDescent="0.2">
      <c r="A18788" s="730">
        <v>45345</v>
      </c>
      <c r="B18788" s="94" t="s">
        <v>9986</v>
      </c>
      <c r="C18788" s="94" t="s">
        <v>559</v>
      </c>
      <c r="D18788" s="892" t="s">
        <v>12521</v>
      </c>
      <c r="E18788" s="176"/>
      <c r="F18788" s="176">
        <v>900000</v>
      </c>
      <c r="G18788" s="176">
        <f t="shared" si="375"/>
        <v>900000</v>
      </c>
      <c r="H18788" s="702" t="s">
        <v>12379</v>
      </c>
    </row>
    <row r="18789" spans="1:10" ht="24" x14ac:dyDescent="0.2">
      <c r="A18789" s="730">
        <v>45345</v>
      </c>
      <c r="B18789" s="94" t="s">
        <v>11738</v>
      </c>
      <c r="C18789" s="94" t="s">
        <v>559</v>
      </c>
      <c r="D18789" s="802" t="s">
        <v>12811</v>
      </c>
      <c r="E18789" s="176"/>
      <c r="F18789" s="176">
        <v>1460000</v>
      </c>
      <c r="G18789" s="176">
        <f t="shared" ref="G18789" si="376">F18789-E18789</f>
        <v>1460000</v>
      </c>
      <c r="H18789" s="702" t="s">
        <v>12379</v>
      </c>
    </row>
    <row r="18790" spans="1:10" ht="48" x14ac:dyDescent="0.2">
      <c r="A18790" s="730">
        <v>45349</v>
      </c>
      <c r="B18790" s="94" t="s">
        <v>11503</v>
      </c>
      <c r="C18790" s="94" t="s">
        <v>559</v>
      </c>
      <c r="D18790" s="802" t="s">
        <v>12597</v>
      </c>
      <c r="E18790" s="176"/>
      <c r="F18790" s="176">
        <v>200000</v>
      </c>
      <c r="G18790" s="176">
        <f t="shared" ref="G18790" si="377">F18790-E18790</f>
        <v>200000</v>
      </c>
      <c r="H18790" s="702" t="s">
        <v>12379</v>
      </c>
    </row>
    <row r="18791" spans="1:10" ht="24" x14ac:dyDescent="0.2">
      <c r="A18791" s="730">
        <v>45351</v>
      </c>
      <c r="B18791" s="94" t="s">
        <v>11093</v>
      </c>
      <c r="C18791" s="94" t="s">
        <v>559</v>
      </c>
      <c r="D18791" s="802" t="s">
        <v>12621</v>
      </c>
      <c r="E18791" s="176"/>
      <c r="F18791" s="176">
        <v>638634</v>
      </c>
      <c r="G18791" s="176">
        <f t="shared" ref="G18791" si="378">F18791-E18791</f>
        <v>638634</v>
      </c>
      <c r="H18791" s="702" t="s">
        <v>12379</v>
      </c>
    </row>
    <row r="18792" spans="1:10" ht="15" x14ac:dyDescent="0.2">
      <c r="A18792" s="734">
        <v>45353</v>
      </c>
      <c r="B18792" s="63" t="s">
        <v>11093</v>
      </c>
      <c r="C18792" s="63" t="s">
        <v>9549</v>
      </c>
      <c r="D18792" s="183" t="s">
        <v>8201</v>
      </c>
      <c r="E18792" s="126">
        <v>2000</v>
      </c>
      <c r="F18792" s="126"/>
      <c r="G18792" s="126">
        <f>F18792-E18792</f>
        <v>-2000</v>
      </c>
      <c r="H18792" s="705" t="s">
        <v>12658</v>
      </c>
      <c r="J18792" s="40"/>
    </row>
    <row r="18793" spans="1:10" ht="15" x14ac:dyDescent="0.2">
      <c r="A18793" s="734">
        <v>45353</v>
      </c>
      <c r="B18793" s="63" t="s">
        <v>103</v>
      </c>
      <c r="C18793" s="63" t="s">
        <v>103</v>
      </c>
      <c r="D18793" s="183" t="s">
        <v>12556</v>
      </c>
      <c r="E18793" s="126">
        <v>6000</v>
      </c>
      <c r="F18793" s="126"/>
      <c r="G18793" s="126">
        <f>F18793-E18793</f>
        <v>-6000</v>
      </c>
      <c r="H18793" s="705" t="s">
        <v>12658</v>
      </c>
      <c r="J18793" s="40"/>
    </row>
    <row r="18794" spans="1:10" ht="15" x14ac:dyDescent="0.2">
      <c r="A18794" s="734">
        <v>45353</v>
      </c>
      <c r="B18794" s="63" t="s">
        <v>10232</v>
      </c>
      <c r="C18794" s="63" t="s">
        <v>5741</v>
      </c>
      <c r="D18794" s="183" t="s">
        <v>10337</v>
      </c>
      <c r="E18794" s="126">
        <v>400</v>
      </c>
      <c r="F18794" s="126"/>
      <c r="G18794" s="126">
        <f>F18794-E18794</f>
        <v>-400</v>
      </c>
      <c r="H18794" s="705" t="s">
        <v>12658</v>
      </c>
      <c r="J18794" s="40"/>
    </row>
    <row r="18795" spans="1:10" ht="15" x14ac:dyDescent="0.2">
      <c r="A18795" s="734">
        <v>45353</v>
      </c>
      <c r="B18795" s="63" t="s">
        <v>10232</v>
      </c>
      <c r="C18795" s="63" t="s">
        <v>8372</v>
      </c>
      <c r="D18795" s="183" t="s">
        <v>370</v>
      </c>
      <c r="E18795" s="126">
        <v>200</v>
      </c>
      <c r="F18795" s="126"/>
      <c r="G18795" s="126">
        <f>F18795-E18795</f>
        <v>-200</v>
      </c>
      <c r="H18795" s="705" t="s">
        <v>12658</v>
      </c>
      <c r="J18795" s="40"/>
    </row>
    <row r="18796" spans="1:10" ht="15" x14ac:dyDescent="0.2">
      <c r="A18796" s="734">
        <v>45353</v>
      </c>
      <c r="B18796" s="63" t="s">
        <v>10363</v>
      </c>
      <c r="C18796" s="63" t="s">
        <v>5741</v>
      </c>
      <c r="D18796" s="183" t="s">
        <v>12639</v>
      </c>
      <c r="E18796" s="126">
        <v>5000</v>
      </c>
      <c r="F18796" s="126"/>
      <c r="G18796" s="126">
        <f>F18796-E18796</f>
        <v>-5000</v>
      </c>
      <c r="H18796" s="705" t="s">
        <v>12658</v>
      </c>
      <c r="J18796" s="40"/>
    </row>
    <row r="18797" spans="1:10" ht="24" x14ac:dyDescent="0.2">
      <c r="A18797" s="734">
        <v>45353</v>
      </c>
      <c r="B18797" s="63" t="s">
        <v>12531</v>
      </c>
      <c r="C18797" s="63" t="s">
        <v>12640</v>
      </c>
      <c r="D18797" s="183" t="s">
        <v>12641</v>
      </c>
      <c r="E18797" s="126">
        <v>50000</v>
      </c>
      <c r="F18797" s="126"/>
      <c r="G18797" s="126">
        <f t="shared" ref="G18797:G18798" si="379">F18797-E18797</f>
        <v>-50000</v>
      </c>
      <c r="H18797" s="705" t="s">
        <v>12658</v>
      </c>
      <c r="J18797" s="40"/>
    </row>
    <row r="18798" spans="1:10" ht="15" x14ac:dyDescent="0.2">
      <c r="A18798" s="734">
        <v>45353</v>
      </c>
      <c r="B18798" s="63" t="s">
        <v>11738</v>
      </c>
      <c r="C18798" s="63" t="s">
        <v>10993</v>
      </c>
      <c r="D18798" s="183" t="s">
        <v>6486</v>
      </c>
      <c r="E18798" s="126">
        <v>14460</v>
      </c>
      <c r="F18798" s="126"/>
      <c r="G18798" s="126">
        <f t="shared" si="379"/>
        <v>-14460</v>
      </c>
      <c r="H18798" s="705" t="s">
        <v>12658</v>
      </c>
      <c r="J18798" s="40"/>
    </row>
    <row r="18799" spans="1:10" ht="15" x14ac:dyDescent="0.2">
      <c r="A18799" s="734">
        <v>45353</v>
      </c>
      <c r="B18799" s="63" t="s">
        <v>103</v>
      </c>
      <c r="C18799" s="63" t="s">
        <v>12642</v>
      </c>
      <c r="D18799" s="183" t="s">
        <v>12643</v>
      </c>
      <c r="E18799" s="126">
        <v>3000</v>
      </c>
      <c r="F18799" s="126"/>
      <c r="G18799" s="126">
        <f t="shared" ref="G18799:G18805" si="380">F18799-E18799</f>
        <v>-3000</v>
      </c>
      <c r="H18799" s="705" t="s">
        <v>12658</v>
      </c>
      <c r="J18799" s="40"/>
    </row>
    <row r="18800" spans="1:10" ht="15" x14ac:dyDescent="0.2">
      <c r="A18800" s="734">
        <v>45353</v>
      </c>
      <c r="B18800" s="63" t="s">
        <v>11089</v>
      </c>
      <c r="C18800" s="63" t="s">
        <v>5741</v>
      </c>
      <c r="D18800" s="183" t="s">
        <v>370</v>
      </c>
      <c r="E18800" s="126">
        <v>1200</v>
      </c>
      <c r="F18800" s="126"/>
      <c r="G18800" s="126">
        <f t="shared" si="380"/>
        <v>-1200</v>
      </c>
      <c r="H18800" s="705" t="s">
        <v>12658</v>
      </c>
      <c r="J18800" s="40"/>
    </row>
    <row r="18801" spans="1:10" ht="15" x14ac:dyDescent="0.2">
      <c r="A18801" s="734">
        <v>45355</v>
      </c>
      <c r="B18801" s="63" t="s">
        <v>25</v>
      </c>
      <c r="C18801" s="63" t="s">
        <v>8150</v>
      </c>
      <c r="D18801" s="183" t="s">
        <v>6310</v>
      </c>
      <c r="E18801" s="126">
        <v>865</v>
      </c>
      <c r="F18801" s="126"/>
      <c r="G18801" s="126">
        <f t="shared" si="380"/>
        <v>-865</v>
      </c>
      <c r="H18801" s="705" t="s">
        <v>12658</v>
      </c>
      <c r="J18801" s="40"/>
    </row>
    <row r="18802" spans="1:10" ht="15" x14ac:dyDescent="0.2">
      <c r="A18802" s="734">
        <v>45355</v>
      </c>
      <c r="B18802" s="63" t="s">
        <v>103</v>
      </c>
      <c r="C18802" s="63" t="s">
        <v>8150</v>
      </c>
      <c r="D18802" s="183" t="s">
        <v>6310</v>
      </c>
      <c r="E18802" s="126">
        <v>745</v>
      </c>
      <c r="F18802" s="126"/>
      <c r="G18802" s="126">
        <f t="shared" si="380"/>
        <v>-745</v>
      </c>
      <c r="H18802" s="705" t="s">
        <v>12658</v>
      </c>
      <c r="J18802" s="40"/>
    </row>
    <row r="18803" spans="1:10" ht="15" x14ac:dyDescent="0.2">
      <c r="A18803" s="734">
        <v>45355</v>
      </c>
      <c r="B18803" s="63" t="s">
        <v>103</v>
      </c>
      <c r="C18803" s="63" t="s">
        <v>103</v>
      </c>
      <c r="D18803" s="183" t="s">
        <v>12556</v>
      </c>
      <c r="E18803" s="126">
        <v>3000</v>
      </c>
      <c r="F18803" s="126"/>
      <c r="G18803" s="126">
        <f t="shared" si="380"/>
        <v>-3000</v>
      </c>
      <c r="H18803" s="705" t="s">
        <v>12658</v>
      </c>
      <c r="J18803" s="40"/>
    </row>
    <row r="18804" spans="1:10" ht="15" x14ac:dyDescent="0.2">
      <c r="A18804" s="734">
        <v>45355</v>
      </c>
      <c r="B18804" s="63" t="s">
        <v>11089</v>
      </c>
      <c r="C18804" s="63" t="s">
        <v>12644</v>
      </c>
      <c r="D18804" s="183" t="s">
        <v>1157</v>
      </c>
      <c r="E18804" s="126">
        <v>10000</v>
      </c>
      <c r="F18804" s="126"/>
      <c r="G18804" s="126">
        <f t="shared" si="380"/>
        <v>-10000</v>
      </c>
      <c r="H18804" s="705" t="s">
        <v>12658</v>
      </c>
      <c r="J18804" s="40"/>
    </row>
    <row r="18805" spans="1:10" ht="15" x14ac:dyDescent="0.2">
      <c r="A18805" s="734">
        <v>45355</v>
      </c>
      <c r="B18805" s="63" t="s">
        <v>11897</v>
      </c>
      <c r="C18805" s="63" t="s">
        <v>431</v>
      </c>
      <c r="D18805" s="183" t="s">
        <v>12645</v>
      </c>
      <c r="E18805" s="126">
        <v>225000</v>
      </c>
      <c r="F18805" s="126"/>
      <c r="G18805" s="126">
        <f t="shared" si="380"/>
        <v>-225000</v>
      </c>
      <c r="H18805" s="705" t="s">
        <v>12658</v>
      </c>
      <c r="J18805" s="40"/>
    </row>
    <row r="18806" spans="1:10" ht="15" x14ac:dyDescent="0.2">
      <c r="A18806" s="734">
        <v>45355</v>
      </c>
      <c r="B18806" s="63" t="s">
        <v>11897</v>
      </c>
      <c r="C18806" s="63" t="s">
        <v>10993</v>
      </c>
      <c r="D18806" s="183" t="s">
        <v>12646</v>
      </c>
      <c r="E18806" s="126">
        <v>10000</v>
      </c>
      <c r="F18806" s="126"/>
      <c r="G18806" s="126">
        <f t="shared" ref="G18806:G18812" si="381">F18806-E18806</f>
        <v>-10000</v>
      </c>
      <c r="H18806" s="705" t="s">
        <v>12658</v>
      </c>
      <c r="J18806" s="40"/>
    </row>
    <row r="18807" spans="1:10" ht="15" x14ac:dyDescent="0.2">
      <c r="A18807" s="734">
        <v>45355</v>
      </c>
      <c r="B18807" s="63" t="s">
        <v>11897</v>
      </c>
      <c r="C18807" s="63" t="s">
        <v>5387</v>
      </c>
      <c r="D18807" s="183" t="s">
        <v>12647</v>
      </c>
      <c r="E18807" s="126">
        <v>6000</v>
      </c>
      <c r="F18807" s="126"/>
      <c r="G18807" s="126">
        <f t="shared" si="381"/>
        <v>-6000</v>
      </c>
      <c r="H18807" s="705" t="s">
        <v>12658</v>
      </c>
      <c r="J18807" s="40"/>
    </row>
    <row r="18808" spans="1:10" ht="15" x14ac:dyDescent="0.2">
      <c r="A18808" s="734">
        <v>45355</v>
      </c>
      <c r="B18808" s="63" t="s">
        <v>103</v>
      </c>
      <c r="C18808" s="63" t="s">
        <v>10589</v>
      </c>
      <c r="D18808" s="183" t="s">
        <v>1157</v>
      </c>
      <c r="E18808" s="126">
        <v>7000</v>
      </c>
      <c r="F18808" s="126"/>
      <c r="G18808" s="126">
        <f t="shared" si="381"/>
        <v>-7000</v>
      </c>
      <c r="H18808" s="705" t="s">
        <v>12658</v>
      </c>
      <c r="J18808" s="40"/>
    </row>
    <row r="18809" spans="1:10" ht="15" x14ac:dyDescent="0.2">
      <c r="A18809" s="734">
        <v>45355</v>
      </c>
      <c r="B18809" s="63" t="s">
        <v>103</v>
      </c>
      <c r="C18809" s="63" t="s">
        <v>103</v>
      </c>
      <c r="D18809" s="183" t="s">
        <v>12421</v>
      </c>
      <c r="E18809" s="126">
        <v>1000</v>
      </c>
      <c r="F18809" s="126"/>
      <c r="G18809" s="126">
        <f t="shared" si="381"/>
        <v>-1000</v>
      </c>
      <c r="H18809" s="705" t="s">
        <v>12658</v>
      </c>
      <c r="J18809" s="40"/>
    </row>
    <row r="18810" spans="1:10" ht="15" x14ac:dyDescent="0.2">
      <c r="A18810" s="734">
        <v>45356</v>
      </c>
      <c r="B18810" s="63" t="s">
        <v>11307</v>
      </c>
      <c r="C18810" s="63" t="s">
        <v>10993</v>
      </c>
      <c r="D18810" s="183" t="s">
        <v>12648</v>
      </c>
      <c r="E18810" s="126">
        <v>4800</v>
      </c>
      <c r="F18810" s="126"/>
      <c r="G18810" s="126">
        <f t="shared" si="381"/>
        <v>-4800</v>
      </c>
      <c r="H18810" s="705" t="s">
        <v>12658</v>
      </c>
      <c r="J18810" s="40"/>
    </row>
    <row r="18811" spans="1:10" ht="15" x14ac:dyDescent="0.2">
      <c r="A18811" s="734">
        <v>45356</v>
      </c>
      <c r="B18811" s="63" t="s">
        <v>10908</v>
      </c>
      <c r="C18811" s="63" t="s">
        <v>286</v>
      </c>
      <c r="D18811" s="183" t="s">
        <v>8663</v>
      </c>
      <c r="E18811" s="126">
        <v>500</v>
      </c>
      <c r="F18811" s="126"/>
      <c r="G18811" s="126">
        <f t="shared" si="381"/>
        <v>-500</v>
      </c>
      <c r="H18811" s="705" t="s">
        <v>12658</v>
      </c>
      <c r="J18811" s="40"/>
    </row>
    <row r="18812" spans="1:10" ht="15" x14ac:dyDescent="0.2">
      <c r="A18812" s="734">
        <v>45356</v>
      </c>
      <c r="B18812" s="63" t="s">
        <v>103</v>
      </c>
      <c r="C18812" s="63" t="s">
        <v>103</v>
      </c>
      <c r="D18812" s="183" t="s">
        <v>12556</v>
      </c>
      <c r="E18812" s="126">
        <v>4000</v>
      </c>
      <c r="F18812" s="126"/>
      <c r="G18812" s="126">
        <f t="shared" si="381"/>
        <v>-4000</v>
      </c>
      <c r="H18812" s="705" t="s">
        <v>12658</v>
      </c>
      <c r="J18812" s="40"/>
    </row>
    <row r="18813" spans="1:10" ht="15" x14ac:dyDescent="0.2">
      <c r="A18813" s="734">
        <v>45356</v>
      </c>
      <c r="B18813" s="63" t="s">
        <v>11738</v>
      </c>
      <c r="C18813" s="63" t="s">
        <v>10993</v>
      </c>
      <c r="D18813" s="183" t="s">
        <v>12649</v>
      </c>
      <c r="E18813" s="126">
        <v>2400</v>
      </c>
      <c r="F18813" s="126"/>
      <c r="G18813" s="126">
        <f t="shared" ref="G18813:G18818" si="382">F18813-E18813</f>
        <v>-2400</v>
      </c>
      <c r="H18813" s="705" t="s">
        <v>12658</v>
      </c>
      <c r="J18813" s="40"/>
    </row>
    <row r="18814" spans="1:10" ht="15" x14ac:dyDescent="0.2">
      <c r="A18814" s="734">
        <v>45356</v>
      </c>
      <c r="B18814" s="63" t="s">
        <v>12365</v>
      </c>
      <c r="C18814" s="63" t="s">
        <v>11099</v>
      </c>
      <c r="D18814" s="183" t="s">
        <v>1157</v>
      </c>
      <c r="E18814" s="126">
        <v>22000</v>
      </c>
      <c r="F18814" s="126"/>
      <c r="G18814" s="126">
        <f t="shared" si="382"/>
        <v>-22000</v>
      </c>
      <c r="H18814" s="705" t="s">
        <v>12658</v>
      </c>
      <c r="J18814" s="40"/>
    </row>
    <row r="18815" spans="1:10" ht="15" x14ac:dyDescent="0.2">
      <c r="A18815" s="734">
        <v>45356</v>
      </c>
      <c r="B18815" s="63" t="s">
        <v>37</v>
      </c>
      <c r="C18815" s="63" t="s">
        <v>392</v>
      </c>
      <c r="D18815" s="183" t="s">
        <v>5755</v>
      </c>
      <c r="E18815" s="126">
        <v>3000</v>
      </c>
      <c r="F18815" s="126"/>
      <c r="G18815" s="126">
        <f t="shared" si="382"/>
        <v>-3000</v>
      </c>
      <c r="H18815" s="705" t="s">
        <v>12658</v>
      </c>
      <c r="J18815" s="40"/>
    </row>
    <row r="18816" spans="1:10" ht="15" x14ac:dyDescent="0.2">
      <c r="A18816" s="734">
        <v>45356</v>
      </c>
      <c r="B18816" s="63" t="s">
        <v>12623</v>
      </c>
      <c r="C18816" s="63" t="s">
        <v>392</v>
      </c>
      <c r="D18816" s="183" t="s">
        <v>12652</v>
      </c>
      <c r="E18816" s="126">
        <v>12800</v>
      </c>
      <c r="F18816" s="126"/>
      <c r="G18816" s="126">
        <f t="shared" si="382"/>
        <v>-12800</v>
      </c>
      <c r="H18816" s="705" t="s">
        <v>12658</v>
      </c>
      <c r="J18816" s="40"/>
    </row>
    <row r="18817" spans="1:10" ht="15" x14ac:dyDescent="0.2">
      <c r="A18817" s="734">
        <v>45356</v>
      </c>
      <c r="B18817" s="63" t="s">
        <v>37</v>
      </c>
      <c r="C18817" s="63" t="s">
        <v>392</v>
      </c>
      <c r="D18817" s="183" t="s">
        <v>12730</v>
      </c>
      <c r="E18817" s="126">
        <v>5000</v>
      </c>
      <c r="F18817" s="126"/>
      <c r="G18817" s="126">
        <f t="shared" si="382"/>
        <v>-5000</v>
      </c>
      <c r="H18817" s="705" t="s">
        <v>12658</v>
      </c>
      <c r="J18817" s="40"/>
    </row>
    <row r="18818" spans="1:10" ht="15" x14ac:dyDescent="0.2">
      <c r="A18818" s="734">
        <v>45357</v>
      </c>
      <c r="B18818" s="63" t="s">
        <v>10776</v>
      </c>
      <c r="C18818" s="63" t="s">
        <v>392</v>
      </c>
      <c r="D18818" s="183" t="s">
        <v>12731</v>
      </c>
      <c r="E18818" s="126">
        <v>5000</v>
      </c>
      <c r="F18818" s="126"/>
      <c r="G18818" s="126">
        <f t="shared" si="382"/>
        <v>-5000</v>
      </c>
      <c r="H18818" s="705" t="s">
        <v>12658</v>
      </c>
      <c r="J18818" s="40"/>
    </row>
    <row r="18819" spans="1:10" ht="15" x14ac:dyDescent="0.2">
      <c r="A18819" s="734">
        <v>45357</v>
      </c>
      <c r="B18819" s="63" t="s">
        <v>103</v>
      </c>
      <c r="C18819" s="63" t="s">
        <v>103</v>
      </c>
      <c r="D18819" s="183" t="s">
        <v>12556</v>
      </c>
      <c r="E18819" s="126">
        <v>5000</v>
      </c>
      <c r="F18819" s="126"/>
      <c r="G18819" s="126">
        <f t="shared" ref="G18819:G19002" si="383">F18819-E18819</f>
        <v>-5000</v>
      </c>
      <c r="H18819" s="705" t="s">
        <v>12658</v>
      </c>
      <c r="J18819" s="40"/>
    </row>
    <row r="18820" spans="1:10" ht="15" x14ac:dyDescent="0.2">
      <c r="A18820" s="734">
        <v>45357</v>
      </c>
      <c r="B18820" s="63" t="s">
        <v>103</v>
      </c>
      <c r="C18820" s="63" t="s">
        <v>12501</v>
      </c>
      <c r="D18820" s="183" t="s">
        <v>370</v>
      </c>
      <c r="E18820" s="126">
        <v>6000</v>
      </c>
      <c r="F18820" s="126"/>
      <c r="G18820" s="126">
        <f t="shared" si="383"/>
        <v>-6000</v>
      </c>
      <c r="H18820" s="705" t="s">
        <v>12658</v>
      </c>
      <c r="J18820" s="40"/>
    </row>
    <row r="18821" spans="1:10" ht="15" x14ac:dyDescent="0.2">
      <c r="A18821" s="734">
        <v>45357</v>
      </c>
      <c r="B18821" s="63" t="s">
        <v>103</v>
      </c>
      <c r="C18821" s="63" t="s">
        <v>1495</v>
      </c>
      <c r="D18821" s="183" t="s">
        <v>370</v>
      </c>
      <c r="E18821" s="126">
        <v>1700</v>
      </c>
      <c r="F18821" s="126"/>
      <c r="G18821" s="126">
        <f t="shared" si="383"/>
        <v>-1700</v>
      </c>
      <c r="H18821" s="705" t="s">
        <v>12658</v>
      </c>
      <c r="J18821" s="40"/>
    </row>
    <row r="18822" spans="1:10" ht="15" x14ac:dyDescent="0.2">
      <c r="A18822" s="734">
        <v>45357</v>
      </c>
      <c r="B18822" s="63" t="s">
        <v>11089</v>
      </c>
      <c r="C18822" s="63" t="s">
        <v>5741</v>
      </c>
      <c r="D18822" s="183" t="s">
        <v>370</v>
      </c>
      <c r="E18822" s="126">
        <v>1400</v>
      </c>
      <c r="F18822" s="126"/>
      <c r="G18822" s="126">
        <f t="shared" si="383"/>
        <v>-1400</v>
      </c>
      <c r="H18822" s="705" t="s">
        <v>12658</v>
      </c>
      <c r="J18822" s="40"/>
    </row>
    <row r="18823" spans="1:10" ht="15" x14ac:dyDescent="0.2">
      <c r="A18823" s="734">
        <v>45357</v>
      </c>
      <c r="B18823" s="63" t="s">
        <v>11089</v>
      </c>
      <c r="C18823" s="63" t="s">
        <v>10993</v>
      </c>
      <c r="D18823" s="183" t="s">
        <v>12655</v>
      </c>
      <c r="E18823" s="126">
        <v>950</v>
      </c>
      <c r="F18823" s="126"/>
      <c r="G18823" s="126">
        <f t="shared" si="383"/>
        <v>-950</v>
      </c>
      <c r="H18823" s="705" t="s">
        <v>12658</v>
      </c>
      <c r="J18823" s="40"/>
    </row>
    <row r="18824" spans="1:10" ht="15" x14ac:dyDescent="0.2">
      <c r="A18824" s="734">
        <v>45357</v>
      </c>
      <c r="B18824" s="63" t="s">
        <v>11089</v>
      </c>
      <c r="C18824" s="63" t="s">
        <v>10993</v>
      </c>
      <c r="D18824" s="183" t="s">
        <v>12692</v>
      </c>
      <c r="E18824" s="126">
        <v>21000</v>
      </c>
      <c r="F18824" s="126"/>
      <c r="G18824" s="126">
        <f t="shared" si="383"/>
        <v>-21000</v>
      </c>
      <c r="H18824" s="705" t="s">
        <v>12658</v>
      </c>
      <c r="J18824" s="40"/>
    </row>
    <row r="18825" spans="1:10" ht="15" x14ac:dyDescent="0.2">
      <c r="A18825" s="734">
        <v>45357</v>
      </c>
      <c r="B18825" s="63" t="s">
        <v>25</v>
      </c>
      <c r="C18825" s="63" t="s">
        <v>2428</v>
      </c>
      <c r="D18825" s="183" t="s">
        <v>12656</v>
      </c>
      <c r="E18825" s="126">
        <v>150000</v>
      </c>
      <c r="F18825" s="126"/>
      <c r="G18825" s="126">
        <f t="shared" si="383"/>
        <v>-150000</v>
      </c>
      <c r="H18825" s="705" t="s">
        <v>12658</v>
      </c>
      <c r="J18825" s="40"/>
    </row>
    <row r="18826" spans="1:10" ht="15" x14ac:dyDescent="0.2">
      <c r="A18826" s="734">
        <v>45357</v>
      </c>
      <c r="B18826" s="63" t="s">
        <v>11738</v>
      </c>
      <c r="C18826" s="63" t="s">
        <v>10993</v>
      </c>
      <c r="D18826" s="183" t="s">
        <v>12657</v>
      </c>
      <c r="E18826" s="126">
        <v>21000</v>
      </c>
      <c r="F18826" s="126"/>
      <c r="G18826" s="126">
        <f t="shared" si="383"/>
        <v>-21000</v>
      </c>
      <c r="H18826" s="705" t="s">
        <v>12658</v>
      </c>
      <c r="J18826" s="40"/>
    </row>
    <row r="18827" spans="1:10" ht="15" x14ac:dyDescent="0.2">
      <c r="A18827" s="734">
        <v>45357</v>
      </c>
      <c r="B18827" s="63" t="s">
        <v>11738</v>
      </c>
      <c r="C18827" s="63" t="s">
        <v>12698</v>
      </c>
      <c r="D18827" s="183" t="s">
        <v>10721</v>
      </c>
      <c r="E18827" s="126">
        <v>40000</v>
      </c>
      <c r="F18827" s="126"/>
      <c r="G18827" s="126">
        <f t="shared" si="383"/>
        <v>-40000</v>
      </c>
      <c r="H18827" s="705" t="s">
        <v>12658</v>
      </c>
      <c r="J18827" s="40"/>
    </row>
    <row r="18828" spans="1:10" ht="15" x14ac:dyDescent="0.2">
      <c r="A18828" s="734">
        <v>45358</v>
      </c>
      <c r="B18828" s="63" t="s">
        <v>11738</v>
      </c>
      <c r="C18828" s="63" t="s">
        <v>10993</v>
      </c>
      <c r="D18828" s="183" t="s">
        <v>12657</v>
      </c>
      <c r="E18828" s="126">
        <v>9000</v>
      </c>
      <c r="F18828" s="126"/>
      <c r="G18828" s="126">
        <f t="shared" si="383"/>
        <v>-9000</v>
      </c>
      <c r="H18828" s="705" t="s">
        <v>12658</v>
      </c>
      <c r="J18828" s="40"/>
    </row>
    <row r="18829" spans="1:10" ht="15" x14ac:dyDescent="0.2">
      <c r="A18829" s="734">
        <v>45357</v>
      </c>
      <c r="B18829" s="63" t="s">
        <v>10908</v>
      </c>
      <c r="C18829" s="63" t="s">
        <v>10993</v>
      </c>
      <c r="D18829" s="183" t="s">
        <v>12693</v>
      </c>
      <c r="E18829" s="126">
        <v>15500</v>
      </c>
      <c r="F18829" s="126"/>
      <c r="G18829" s="126">
        <f t="shared" ref="G18829:G18832" si="384">F18829-E18829</f>
        <v>-15500</v>
      </c>
      <c r="H18829" s="705" t="s">
        <v>12658</v>
      </c>
      <c r="J18829" s="40"/>
    </row>
    <row r="18830" spans="1:10" ht="15" x14ac:dyDescent="0.2">
      <c r="A18830" s="734">
        <v>45358</v>
      </c>
      <c r="B18830" s="63" t="s">
        <v>10908</v>
      </c>
      <c r="C18830" s="63" t="s">
        <v>286</v>
      </c>
      <c r="D18830" s="183" t="s">
        <v>12688</v>
      </c>
      <c r="E18830" s="126">
        <v>650</v>
      </c>
      <c r="F18830" s="126"/>
      <c r="G18830" s="126">
        <f t="shared" si="384"/>
        <v>-650</v>
      </c>
      <c r="H18830" s="705" t="s">
        <v>12658</v>
      </c>
      <c r="J18830" s="40"/>
    </row>
    <row r="18831" spans="1:10" ht="15" x14ac:dyDescent="0.2">
      <c r="A18831" s="734">
        <v>45358</v>
      </c>
      <c r="B18831" s="63" t="s">
        <v>8559</v>
      </c>
      <c r="C18831" s="63" t="s">
        <v>11975</v>
      </c>
      <c r="D18831" s="183" t="s">
        <v>12691</v>
      </c>
      <c r="E18831" s="126">
        <v>20000</v>
      </c>
      <c r="F18831" s="126"/>
      <c r="G18831" s="126">
        <f t="shared" si="384"/>
        <v>-20000</v>
      </c>
      <c r="H18831" s="705" t="s">
        <v>12658</v>
      </c>
      <c r="J18831" s="40"/>
    </row>
    <row r="18832" spans="1:10" ht="15" x14ac:dyDescent="0.2">
      <c r="A18832" s="734">
        <v>45358</v>
      </c>
      <c r="B18832" s="63" t="s">
        <v>11089</v>
      </c>
      <c r="C18832" s="63" t="s">
        <v>5741</v>
      </c>
      <c r="D18832" s="183" t="s">
        <v>370</v>
      </c>
      <c r="E18832" s="126">
        <v>800</v>
      </c>
      <c r="F18832" s="126"/>
      <c r="G18832" s="126">
        <f t="shared" si="384"/>
        <v>-800</v>
      </c>
      <c r="H18832" s="705" t="s">
        <v>12658</v>
      </c>
      <c r="J18832" s="40"/>
    </row>
    <row r="18833" spans="1:10" ht="15" x14ac:dyDescent="0.2">
      <c r="A18833" s="734">
        <v>45359</v>
      </c>
      <c r="B18833" s="63" t="s">
        <v>103</v>
      </c>
      <c r="C18833" s="63" t="s">
        <v>103</v>
      </c>
      <c r="D18833" s="183" t="s">
        <v>12556</v>
      </c>
      <c r="E18833" s="126">
        <v>4000</v>
      </c>
      <c r="F18833" s="126"/>
      <c r="G18833" s="126">
        <f t="shared" ref="G18833:G18842" si="385">F18833-E18833</f>
        <v>-4000</v>
      </c>
      <c r="H18833" s="705" t="s">
        <v>12658</v>
      </c>
      <c r="J18833" s="40"/>
    </row>
    <row r="18834" spans="1:10" ht="15" x14ac:dyDescent="0.2">
      <c r="A18834" s="734">
        <v>45359</v>
      </c>
      <c r="B18834" s="63" t="s">
        <v>12694</v>
      </c>
      <c r="C18834" s="63" t="s">
        <v>10993</v>
      </c>
      <c r="D18834" s="183" t="s">
        <v>12695</v>
      </c>
      <c r="E18834" s="126">
        <v>182980</v>
      </c>
      <c r="F18834" s="126"/>
      <c r="G18834" s="126">
        <f t="shared" si="385"/>
        <v>-182980</v>
      </c>
      <c r="H18834" s="705" t="s">
        <v>12658</v>
      </c>
      <c r="J18834" s="40"/>
    </row>
    <row r="18835" spans="1:10" ht="15" x14ac:dyDescent="0.2">
      <c r="A18835" s="734">
        <v>45359</v>
      </c>
      <c r="B18835" s="63" t="s">
        <v>12694</v>
      </c>
      <c r="C18835" s="63" t="s">
        <v>5741</v>
      </c>
      <c r="D18835" s="183" t="s">
        <v>370</v>
      </c>
      <c r="E18835" s="126">
        <v>500</v>
      </c>
      <c r="F18835" s="126"/>
      <c r="G18835" s="126">
        <f t="shared" si="385"/>
        <v>-500</v>
      </c>
      <c r="H18835" s="705" t="s">
        <v>12658</v>
      </c>
      <c r="J18835" s="40"/>
    </row>
    <row r="18836" spans="1:10" ht="15" x14ac:dyDescent="0.2">
      <c r="A18836" s="734">
        <v>45359</v>
      </c>
      <c r="B18836" s="63" t="s">
        <v>12694</v>
      </c>
      <c r="C18836" s="63" t="s">
        <v>286</v>
      </c>
      <c r="D18836" s="183" t="s">
        <v>8663</v>
      </c>
      <c r="E18836" s="126">
        <v>500</v>
      </c>
      <c r="F18836" s="126"/>
      <c r="G18836" s="126">
        <f t="shared" si="385"/>
        <v>-500</v>
      </c>
      <c r="H18836" s="705" t="s">
        <v>12658</v>
      </c>
      <c r="J18836" s="40"/>
    </row>
    <row r="18837" spans="1:10" ht="15" x14ac:dyDescent="0.2">
      <c r="A18837" s="734">
        <v>45359</v>
      </c>
      <c r="B18837" s="63" t="s">
        <v>12694</v>
      </c>
      <c r="C18837" s="63" t="s">
        <v>11884</v>
      </c>
      <c r="D18837" s="183" t="s">
        <v>12696</v>
      </c>
      <c r="E18837" s="126">
        <v>10000</v>
      </c>
      <c r="F18837" s="126"/>
      <c r="G18837" s="126">
        <f t="shared" si="385"/>
        <v>-10000</v>
      </c>
      <c r="H18837" s="705" t="s">
        <v>12658</v>
      </c>
      <c r="J18837" s="40"/>
    </row>
    <row r="18838" spans="1:10" ht="15" x14ac:dyDescent="0.2">
      <c r="A18838" s="734">
        <v>45359</v>
      </c>
      <c r="B18838" s="63" t="s">
        <v>12694</v>
      </c>
      <c r="C18838" s="63" t="s">
        <v>5741</v>
      </c>
      <c r="D18838" s="183" t="s">
        <v>370</v>
      </c>
      <c r="E18838" s="126">
        <v>1500</v>
      </c>
      <c r="F18838" s="126"/>
      <c r="G18838" s="126">
        <f t="shared" si="385"/>
        <v>-1500</v>
      </c>
      <c r="H18838" s="705" t="s">
        <v>12658</v>
      </c>
      <c r="J18838" s="40"/>
    </row>
    <row r="18839" spans="1:10" ht="15" x14ac:dyDescent="0.2">
      <c r="A18839" s="734">
        <v>45359</v>
      </c>
      <c r="B18839" s="63" t="s">
        <v>11089</v>
      </c>
      <c r="C18839" s="63" t="s">
        <v>10993</v>
      </c>
      <c r="D18839" s="183" t="s">
        <v>12699</v>
      </c>
      <c r="E18839" s="126">
        <v>233500</v>
      </c>
      <c r="F18839" s="126"/>
      <c r="G18839" s="126">
        <f t="shared" si="385"/>
        <v>-233500</v>
      </c>
      <c r="H18839" s="705" t="s">
        <v>12658</v>
      </c>
      <c r="J18839" s="40"/>
    </row>
    <row r="18840" spans="1:10" ht="15" x14ac:dyDescent="0.2">
      <c r="A18840" s="734">
        <v>45359</v>
      </c>
      <c r="B18840" s="63" t="s">
        <v>11089</v>
      </c>
      <c r="C18840" s="63" t="s">
        <v>10993</v>
      </c>
      <c r="D18840" s="183" t="s">
        <v>12700</v>
      </c>
      <c r="E18840" s="126">
        <v>35600</v>
      </c>
      <c r="F18840" s="126"/>
      <c r="G18840" s="126">
        <f t="shared" si="385"/>
        <v>-35600</v>
      </c>
      <c r="H18840" s="705" t="s">
        <v>12658</v>
      </c>
      <c r="J18840" s="40"/>
    </row>
    <row r="18841" spans="1:10" ht="15" x14ac:dyDescent="0.2">
      <c r="A18841" s="734">
        <v>45359</v>
      </c>
      <c r="B18841" s="63" t="s">
        <v>11897</v>
      </c>
      <c r="C18841" s="63" t="s">
        <v>10993</v>
      </c>
      <c r="D18841" s="183" t="s">
        <v>12701</v>
      </c>
      <c r="E18841" s="126">
        <v>32000</v>
      </c>
      <c r="F18841" s="126"/>
      <c r="G18841" s="126">
        <f t="shared" si="385"/>
        <v>-32000</v>
      </c>
      <c r="H18841" s="705" t="s">
        <v>12658</v>
      </c>
      <c r="J18841" s="40"/>
    </row>
    <row r="18842" spans="1:10" ht="15" x14ac:dyDescent="0.2">
      <c r="A18842" s="734">
        <v>45359</v>
      </c>
      <c r="B18842" s="63" t="s">
        <v>11089</v>
      </c>
      <c r="C18842" s="63" t="s">
        <v>10993</v>
      </c>
      <c r="D18842" s="183" t="s">
        <v>12702</v>
      </c>
      <c r="E18842" s="126">
        <v>12000</v>
      </c>
      <c r="F18842" s="126"/>
      <c r="G18842" s="126">
        <f t="shared" si="385"/>
        <v>-12000</v>
      </c>
      <c r="H18842" s="705" t="s">
        <v>12658</v>
      </c>
      <c r="J18842" s="40"/>
    </row>
    <row r="18843" spans="1:10" ht="15" x14ac:dyDescent="0.2">
      <c r="A18843" s="734">
        <v>45360</v>
      </c>
      <c r="B18843" s="63" t="s">
        <v>103</v>
      </c>
      <c r="C18843" s="63" t="s">
        <v>103</v>
      </c>
      <c r="D18843" s="183" t="s">
        <v>12556</v>
      </c>
      <c r="E18843" s="126">
        <v>3000</v>
      </c>
      <c r="F18843" s="126"/>
      <c r="G18843" s="126">
        <f t="shared" ref="G18843:G18849" si="386">F18843-E18843</f>
        <v>-3000</v>
      </c>
      <c r="H18843" s="705" t="s">
        <v>12658</v>
      </c>
      <c r="J18843" s="40"/>
    </row>
    <row r="18844" spans="1:10" ht="15" x14ac:dyDescent="0.2">
      <c r="A18844" s="734">
        <v>45360</v>
      </c>
      <c r="B18844" s="63" t="s">
        <v>8559</v>
      </c>
      <c r="C18844" s="63" t="s">
        <v>3104</v>
      </c>
      <c r="D18844" s="183" t="s">
        <v>12757</v>
      </c>
      <c r="E18844" s="126">
        <v>10000</v>
      </c>
      <c r="F18844" s="126"/>
      <c r="G18844" s="126">
        <f t="shared" si="386"/>
        <v>-10000</v>
      </c>
      <c r="H18844" s="705" t="s">
        <v>12658</v>
      </c>
      <c r="J18844" s="40"/>
    </row>
    <row r="18845" spans="1:10" ht="15" x14ac:dyDescent="0.2">
      <c r="A18845" s="734">
        <v>45360</v>
      </c>
      <c r="B18845" s="63" t="s">
        <v>11089</v>
      </c>
      <c r="C18845" s="63" t="s">
        <v>10993</v>
      </c>
      <c r="D18845" s="183" t="s">
        <v>12703</v>
      </c>
      <c r="E18845" s="126">
        <v>1050</v>
      </c>
      <c r="F18845" s="126"/>
      <c r="G18845" s="126">
        <f t="shared" si="386"/>
        <v>-1050</v>
      </c>
      <c r="H18845" s="705" t="s">
        <v>12658</v>
      </c>
      <c r="J18845" s="40"/>
    </row>
    <row r="18846" spans="1:10" ht="15" x14ac:dyDescent="0.2">
      <c r="A18846" s="734">
        <v>45360</v>
      </c>
      <c r="B18846" s="63" t="s">
        <v>11089</v>
      </c>
      <c r="C18846" s="63" t="s">
        <v>103</v>
      </c>
      <c r="D18846" s="183" t="s">
        <v>12704</v>
      </c>
      <c r="E18846" s="126">
        <v>12000</v>
      </c>
      <c r="F18846" s="126"/>
      <c r="G18846" s="126">
        <f t="shared" si="386"/>
        <v>-12000</v>
      </c>
      <c r="H18846" s="705" t="s">
        <v>12658</v>
      </c>
      <c r="J18846" s="40"/>
    </row>
    <row r="18847" spans="1:10" ht="15" x14ac:dyDescent="0.2">
      <c r="A18847" s="734">
        <v>45360</v>
      </c>
      <c r="B18847" s="63" t="s">
        <v>11897</v>
      </c>
      <c r="C18847" s="63" t="s">
        <v>11029</v>
      </c>
      <c r="D18847" s="183" t="s">
        <v>10721</v>
      </c>
      <c r="E18847" s="126">
        <v>100000</v>
      </c>
      <c r="F18847" s="126"/>
      <c r="G18847" s="126">
        <f t="shared" si="386"/>
        <v>-100000</v>
      </c>
      <c r="H18847" s="705" t="s">
        <v>12658</v>
      </c>
      <c r="J18847" s="40"/>
    </row>
    <row r="18848" spans="1:10" ht="15" x14ac:dyDescent="0.2">
      <c r="A18848" s="734">
        <v>45360</v>
      </c>
      <c r="B18848" s="63" t="s">
        <v>9986</v>
      </c>
      <c r="C18848" s="63" t="s">
        <v>6423</v>
      </c>
      <c r="D18848" s="183" t="s">
        <v>12460</v>
      </c>
      <c r="E18848" s="126">
        <v>40000</v>
      </c>
      <c r="F18848" s="126"/>
      <c r="G18848" s="126">
        <f t="shared" si="386"/>
        <v>-40000</v>
      </c>
      <c r="H18848" s="705" t="s">
        <v>12658</v>
      </c>
      <c r="J18848" s="40"/>
    </row>
    <row r="18849" spans="1:10" ht="15" x14ac:dyDescent="0.2">
      <c r="A18849" s="734">
        <v>45360</v>
      </c>
      <c r="B18849" s="63" t="s">
        <v>11089</v>
      </c>
      <c r="C18849" s="63" t="s">
        <v>12471</v>
      </c>
      <c r="D18849" s="183" t="s">
        <v>12713</v>
      </c>
      <c r="E18849" s="126">
        <v>10000</v>
      </c>
      <c r="F18849" s="126"/>
      <c r="G18849" s="126">
        <f t="shared" si="386"/>
        <v>-10000</v>
      </c>
      <c r="H18849" s="705" t="s">
        <v>12658</v>
      </c>
      <c r="J18849" s="40"/>
    </row>
    <row r="18850" spans="1:10" ht="15" x14ac:dyDescent="0.2">
      <c r="A18850" s="734">
        <v>45362</v>
      </c>
      <c r="B18850" s="63" t="s">
        <v>3946</v>
      </c>
      <c r="C18850" s="63" t="s">
        <v>5741</v>
      </c>
      <c r="D18850" s="183" t="s">
        <v>12705</v>
      </c>
      <c r="E18850" s="126">
        <v>3000</v>
      </c>
      <c r="F18850" s="126"/>
      <c r="G18850" s="126">
        <f t="shared" ref="G18850:G18855" si="387">F18850-E18850</f>
        <v>-3000</v>
      </c>
      <c r="H18850" s="705" t="s">
        <v>12658</v>
      </c>
      <c r="J18850" s="40"/>
    </row>
    <row r="18851" spans="1:10" ht="15" x14ac:dyDescent="0.2">
      <c r="A18851" s="734">
        <v>45362</v>
      </c>
      <c r="B18851" s="63" t="s">
        <v>11089</v>
      </c>
      <c r="C18851" s="63" t="s">
        <v>10993</v>
      </c>
      <c r="D18851" s="183" t="s">
        <v>9917</v>
      </c>
      <c r="E18851" s="126">
        <v>19650</v>
      </c>
      <c r="F18851" s="126"/>
      <c r="G18851" s="126">
        <f t="shared" si="387"/>
        <v>-19650</v>
      </c>
      <c r="H18851" s="705" t="s">
        <v>12658</v>
      </c>
      <c r="J18851" s="40"/>
    </row>
    <row r="18852" spans="1:10" ht="15" x14ac:dyDescent="0.2">
      <c r="A18852" s="734">
        <v>45362</v>
      </c>
      <c r="B18852" s="63" t="s">
        <v>11089</v>
      </c>
      <c r="C18852" s="63" t="s">
        <v>6784</v>
      </c>
      <c r="D18852" s="183" t="s">
        <v>12302</v>
      </c>
      <c r="E18852" s="126">
        <v>250000</v>
      </c>
      <c r="F18852" s="126"/>
      <c r="G18852" s="126">
        <f t="shared" si="387"/>
        <v>-250000</v>
      </c>
      <c r="H18852" s="705" t="s">
        <v>12658</v>
      </c>
      <c r="J18852" s="40"/>
    </row>
    <row r="18853" spans="1:10" ht="15" x14ac:dyDescent="0.2">
      <c r="A18853" s="734">
        <v>45362</v>
      </c>
      <c r="B18853" s="63" t="s">
        <v>10908</v>
      </c>
      <c r="C18853" s="63" t="s">
        <v>392</v>
      </c>
      <c r="D18853" s="183" t="s">
        <v>3991</v>
      </c>
      <c r="E18853" s="126">
        <v>2800</v>
      </c>
      <c r="F18853" s="126"/>
      <c r="G18853" s="126">
        <f t="shared" si="387"/>
        <v>-2800</v>
      </c>
      <c r="H18853" s="705" t="s">
        <v>12658</v>
      </c>
      <c r="J18853" s="40"/>
    </row>
    <row r="18854" spans="1:10" ht="15" x14ac:dyDescent="0.2">
      <c r="A18854" s="734">
        <v>45362</v>
      </c>
      <c r="B18854" s="63" t="s">
        <v>11897</v>
      </c>
      <c r="C18854" s="63" t="s">
        <v>11386</v>
      </c>
      <c r="D18854" s="183" t="s">
        <v>12302</v>
      </c>
      <c r="E18854" s="126">
        <v>125000</v>
      </c>
      <c r="F18854" s="126"/>
      <c r="G18854" s="126">
        <f t="shared" si="387"/>
        <v>-125000</v>
      </c>
      <c r="H18854" s="705" t="s">
        <v>12658</v>
      </c>
      <c r="J18854" s="40"/>
    </row>
    <row r="18855" spans="1:10" ht="15" x14ac:dyDescent="0.2">
      <c r="A18855" s="734">
        <v>45362</v>
      </c>
      <c r="B18855" s="63" t="s">
        <v>11897</v>
      </c>
      <c r="C18855" s="63" t="s">
        <v>10993</v>
      </c>
      <c r="D18855" s="183" t="s">
        <v>12720</v>
      </c>
      <c r="E18855" s="126">
        <v>47000</v>
      </c>
      <c r="F18855" s="126"/>
      <c r="G18855" s="126">
        <f t="shared" si="387"/>
        <v>-47000</v>
      </c>
      <c r="H18855" s="705" t="s">
        <v>12658</v>
      </c>
      <c r="J18855" s="40"/>
    </row>
    <row r="18856" spans="1:10" ht="15" x14ac:dyDescent="0.2">
      <c r="A18856" s="734">
        <v>45362</v>
      </c>
      <c r="B18856" s="63" t="s">
        <v>3946</v>
      </c>
      <c r="C18856" s="63" t="s">
        <v>5741</v>
      </c>
      <c r="D18856" s="183" t="s">
        <v>12705</v>
      </c>
      <c r="E18856" s="126">
        <v>3000</v>
      </c>
      <c r="F18856" s="126"/>
      <c r="G18856" s="126">
        <f t="shared" ref="G18856:G18868" si="388">F18856-E18856</f>
        <v>-3000</v>
      </c>
      <c r="H18856" s="705" t="s">
        <v>12658</v>
      </c>
      <c r="J18856" s="40"/>
    </row>
    <row r="18857" spans="1:10" ht="15" x14ac:dyDescent="0.2">
      <c r="A18857" s="734">
        <v>45362</v>
      </c>
      <c r="B18857" s="63" t="s">
        <v>11897</v>
      </c>
      <c r="C18857" s="63" t="s">
        <v>5741</v>
      </c>
      <c r="D18857" s="183" t="s">
        <v>370</v>
      </c>
      <c r="E18857" s="126">
        <v>2000</v>
      </c>
      <c r="F18857" s="126"/>
      <c r="G18857" s="126">
        <f t="shared" si="388"/>
        <v>-2000</v>
      </c>
      <c r="H18857" s="705" t="s">
        <v>12658</v>
      </c>
      <c r="J18857" s="40"/>
    </row>
    <row r="18858" spans="1:10" ht="15" x14ac:dyDescent="0.2">
      <c r="A18858" s="734">
        <v>45362</v>
      </c>
      <c r="B18858" s="63" t="s">
        <v>103</v>
      </c>
      <c r="C18858" s="63" t="s">
        <v>103</v>
      </c>
      <c r="D18858" s="183" t="s">
        <v>12556</v>
      </c>
      <c r="E18858" s="126">
        <v>2000</v>
      </c>
      <c r="F18858" s="126"/>
      <c r="G18858" s="126">
        <f t="shared" si="388"/>
        <v>-2000</v>
      </c>
      <c r="H18858" s="705" t="s">
        <v>12658</v>
      </c>
      <c r="J18858" s="40"/>
    </row>
    <row r="18859" spans="1:10" ht="15" x14ac:dyDescent="0.2">
      <c r="A18859" s="734">
        <v>45362</v>
      </c>
      <c r="B18859" s="63" t="s">
        <v>12633</v>
      </c>
      <c r="C18859" s="63" t="s">
        <v>5741</v>
      </c>
      <c r="D18859" s="183" t="s">
        <v>12721</v>
      </c>
      <c r="E18859" s="126">
        <v>500</v>
      </c>
      <c r="F18859" s="126"/>
      <c r="G18859" s="126">
        <f t="shared" si="388"/>
        <v>-500</v>
      </c>
      <c r="H18859" s="705" t="s">
        <v>12658</v>
      </c>
      <c r="J18859" s="40"/>
    </row>
    <row r="18860" spans="1:10" ht="15" x14ac:dyDescent="0.2">
      <c r="A18860" s="734">
        <v>45362</v>
      </c>
      <c r="B18860" s="63" t="s">
        <v>12722</v>
      </c>
      <c r="C18860" s="63" t="s">
        <v>5741</v>
      </c>
      <c r="D18860" s="183" t="s">
        <v>12721</v>
      </c>
      <c r="E18860" s="126">
        <v>550</v>
      </c>
      <c r="F18860" s="126"/>
      <c r="G18860" s="126">
        <f t="shared" si="388"/>
        <v>-550</v>
      </c>
      <c r="H18860" s="705" t="s">
        <v>12658</v>
      </c>
      <c r="J18860" s="40"/>
    </row>
    <row r="18861" spans="1:10" ht="15" x14ac:dyDescent="0.2">
      <c r="A18861" s="734">
        <v>45362</v>
      </c>
      <c r="B18861" s="63" t="s">
        <v>11897</v>
      </c>
      <c r="C18861" s="63" t="s">
        <v>10993</v>
      </c>
      <c r="D18861" s="183" t="s">
        <v>9546</v>
      </c>
      <c r="E18861" s="126">
        <v>2500</v>
      </c>
      <c r="F18861" s="126"/>
      <c r="G18861" s="126">
        <f t="shared" si="388"/>
        <v>-2500</v>
      </c>
      <c r="H18861" s="705" t="s">
        <v>12658</v>
      </c>
      <c r="J18861" s="40"/>
    </row>
    <row r="18862" spans="1:10" ht="15" x14ac:dyDescent="0.2">
      <c r="A18862" s="734">
        <v>45362</v>
      </c>
      <c r="B18862" s="63" t="s">
        <v>11897</v>
      </c>
      <c r="C18862" s="63" t="s">
        <v>5741</v>
      </c>
      <c r="D18862" s="183" t="s">
        <v>12723</v>
      </c>
      <c r="E18862" s="126">
        <v>1500</v>
      </c>
      <c r="F18862" s="126"/>
      <c r="G18862" s="126">
        <f t="shared" si="388"/>
        <v>-1500</v>
      </c>
      <c r="H18862" s="705" t="s">
        <v>12658</v>
      </c>
      <c r="J18862" s="40"/>
    </row>
    <row r="18863" spans="1:10" ht="15" x14ac:dyDescent="0.2">
      <c r="A18863" s="734">
        <v>45362</v>
      </c>
      <c r="B18863" s="63" t="s">
        <v>11135</v>
      </c>
      <c r="C18863" s="63" t="s">
        <v>10993</v>
      </c>
      <c r="D18863" s="183" t="s">
        <v>12724</v>
      </c>
      <c r="E18863" s="126">
        <v>2000</v>
      </c>
      <c r="F18863" s="126"/>
      <c r="G18863" s="126">
        <f t="shared" si="388"/>
        <v>-2000</v>
      </c>
      <c r="H18863" s="705" t="s">
        <v>12658</v>
      </c>
      <c r="J18863" s="40"/>
    </row>
    <row r="18864" spans="1:10" ht="15" x14ac:dyDescent="0.2">
      <c r="A18864" s="734">
        <v>45362</v>
      </c>
      <c r="B18864" s="63" t="s">
        <v>103</v>
      </c>
      <c r="C18864" s="63" t="s">
        <v>103</v>
      </c>
      <c r="D18864" s="183" t="s">
        <v>12725</v>
      </c>
      <c r="E18864" s="126">
        <v>8000</v>
      </c>
      <c r="F18864" s="126"/>
      <c r="G18864" s="126">
        <f t="shared" si="388"/>
        <v>-8000</v>
      </c>
      <c r="H18864" s="705" t="s">
        <v>12658</v>
      </c>
      <c r="J18864" s="40"/>
    </row>
    <row r="18865" spans="1:10" ht="15" x14ac:dyDescent="0.2">
      <c r="A18865" s="734">
        <v>45362</v>
      </c>
      <c r="B18865" s="63" t="s">
        <v>12712</v>
      </c>
      <c r="C18865" s="63" t="s">
        <v>5410</v>
      </c>
      <c r="D18865" s="183" t="s">
        <v>12726</v>
      </c>
      <c r="E18865" s="126">
        <v>5000</v>
      </c>
      <c r="F18865" s="126"/>
      <c r="G18865" s="126">
        <f t="shared" si="388"/>
        <v>-5000</v>
      </c>
      <c r="H18865" s="705" t="s">
        <v>12658</v>
      </c>
      <c r="J18865" s="40"/>
    </row>
    <row r="18866" spans="1:10" ht="15" x14ac:dyDescent="0.2">
      <c r="A18866" s="734">
        <v>45363</v>
      </c>
      <c r="B18866" s="63" t="s">
        <v>11089</v>
      </c>
      <c r="C18866" s="63" t="s">
        <v>11552</v>
      </c>
      <c r="D18866" s="183" t="s">
        <v>12727</v>
      </c>
      <c r="E18866" s="126">
        <v>60600</v>
      </c>
      <c r="F18866" s="126"/>
      <c r="G18866" s="126">
        <f t="shared" si="388"/>
        <v>-60600</v>
      </c>
      <c r="H18866" s="705" t="s">
        <v>12658</v>
      </c>
      <c r="J18866" s="40"/>
    </row>
    <row r="18867" spans="1:10" ht="15" x14ac:dyDescent="0.2">
      <c r="A18867" s="734">
        <v>45363</v>
      </c>
      <c r="B18867" s="63" t="s">
        <v>11089</v>
      </c>
      <c r="C18867" s="63" t="s">
        <v>10993</v>
      </c>
      <c r="D18867" s="183" t="s">
        <v>12728</v>
      </c>
      <c r="E18867" s="126">
        <v>9600</v>
      </c>
      <c r="F18867" s="126"/>
      <c r="G18867" s="126">
        <f t="shared" si="388"/>
        <v>-9600</v>
      </c>
      <c r="H18867" s="705" t="s">
        <v>12658</v>
      </c>
      <c r="J18867" s="40"/>
    </row>
    <row r="18868" spans="1:10" ht="15" x14ac:dyDescent="0.2">
      <c r="A18868" s="734">
        <v>45363</v>
      </c>
      <c r="B18868" s="63" t="s">
        <v>11897</v>
      </c>
      <c r="C18868" s="63" t="s">
        <v>10993</v>
      </c>
      <c r="D18868" s="183" t="s">
        <v>12729</v>
      </c>
      <c r="E18868" s="126">
        <v>39950</v>
      </c>
      <c r="F18868" s="126"/>
      <c r="G18868" s="126">
        <f t="shared" si="388"/>
        <v>-39950</v>
      </c>
      <c r="H18868" s="705" t="s">
        <v>12658</v>
      </c>
      <c r="J18868" s="40"/>
    </row>
    <row r="18869" spans="1:10" ht="15" x14ac:dyDescent="0.2">
      <c r="A18869" s="734">
        <v>45363</v>
      </c>
      <c r="B18869" s="63" t="s">
        <v>11897</v>
      </c>
      <c r="C18869" s="63" t="s">
        <v>5741</v>
      </c>
      <c r="D18869" s="183" t="s">
        <v>370</v>
      </c>
      <c r="E18869" s="126">
        <v>2000</v>
      </c>
      <c r="F18869" s="126"/>
      <c r="G18869" s="126">
        <f t="shared" ref="G18869:G18880" si="389">F18869-E18869</f>
        <v>-2000</v>
      </c>
      <c r="H18869" s="705" t="s">
        <v>12658</v>
      </c>
      <c r="J18869" s="40"/>
    </row>
    <row r="18870" spans="1:10" ht="15" x14ac:dyDescent="0.2">
      <c r="A18870" s="734">
        <v>45363</v>
      </c>
      <c r="B18870" s="63" t="s">
        <v>11089</v>
      </c>
      <c r="C18870" s="63" t="s">
        <v>5741</v>
      </c>
      <c r="D18870" s="183" t="s">
        <v>370</v>
      </c>
      <c r="E18870" s="126">
        <v>1500</v>
      </c>
      <c r="F18870" s="126"/>
      <c r="G18870" s="126">
        <f t="shared" si="389"/>
        <v>-1500</v>
      </c>
      <c r="H18870" s="705" t="s">
        <v>12658</v>
      </c>
      <c r="J18870" s="40"/>
    </row>
    <row r="18871" spans="1:10" ht="15" x14ac:dyDescent="0.2">
      <c r="A18871" s="734">
        <v>45363</v>
      </c>
      <c r="B18871" s="63" t="s">
        <v>11089</v>
      </c>
      <c r="C18871" s="63" t="s">
        <v>10993</v>
      </c>
      <c r="D18871" s="183" t="s">
        <v>12733</v>
      </c>
      <c r="E18871" s="126">
        <v>18000</v>
      </c>
      <c r="F18871" s="126"/>
      <c r="G18871" s="126">
        <f t="shared" si="389"/>
        <v>-18000</v>
      </c>
      <c r="H18871" s="705" t="s">
        <v>12658</v>
      </c>
      <c r="J18871" s="40"/>
    </row>
    <row r="18872" spans="1:10" ht="15" x14ac:dyDescent="0.2">
      <c r="A18872" s="734">
        <v>45364</v>
      </c>
      <c r="B18872" s="63" t="s">
        <v>11897</v>
      </c>
      <c r="C18872" s="63" t="s">
        <v>5387</v>
      </c>
      <c r="D18872" s="183" t="s">
        <v>12734</v>
      </c>
      <c r="E18872" s="126">
        <v>2400</v>
      </c>
      <c r="F18872" s="126"/>
      <c r="G18872" s="126">
        <f t="shared" si="389"/>
        <v>-2400</v>
      </c>
      <c r="H18872" s="705" t="s">
        <v>12658</v>
      </c>
      <c r="J18872" s="40"/>
    </row>
    <row r="18873" spans="1:10" ht="15" x14ac:dyDescent="0.2">
      <c r="A18873" s="734">
        <v>45364</v>
      </c>
      <c r="B18873" s="63" t="s">
        <v>11738</v>
      </c>
      <c r="C18873" s="63" t="s">
        <v>5741</v>
      </c>
      <c r="D18873" s="183" t="s">
        <v>370</v>
      </c>
      <c r="E18873" s="126">
        <v>2000</v>
      </c>
      <c r="F18873" s="126"/>
      <c r="G18873" s="126">
        <f t="shared" si="389"/>
        <v>-2000</v>
      </c>
      <c r="H18873" s="705" t="s">
        <v>12658</v>
      </c>
      <c r="J18873" s="40"/>
    </row>
    <row r="18874" spans="1:10" ht="15" x14ac:dyDescent="0.2">
      <c r="A18874" s="734">
        <v>45364</v>
      </c>
      <c r="B18874" s="63" t="s">
        <v>103</v>
      </c>
      <c r="C18874" s="63" t="s">
        <v>8230</v>
      </c>
      <c r="D18874" s="183" t="s">
        <v>1157</v>
      </c>
      <c r="E18874" s="126">
        <v>5000</v>
      </c>
      <c r="F18874" s="126"/>
      <c r="G18874" s="126">
        <f t="shared" si="389"/>
        <v>-5000</v>
      </c>
      <c r="H18874" s="705" t="s">
        <v>12658</v>
      </c>
      <c r="J18874" s="40"/>
    </row>
    <row r="18875" spans="1:10" ht="15" x14ac:dyDescent="0.2">
      <c r="A18875" s="734">
        <v>45364</v>
      </c>
      <c r="B18875" s="63" t="s">
        <v>11738</v>
      </c>
      <c r="C18875" s="63" t="s">
        <v>1495</v>
      </c>
      <c r="D18875" s="183" t="s">
        <v>12735</v>
      </c>
      <c r="E18875" s="126">
        <v>4860</v>
      </c>
      <c r="F18875" s="126"/>
      <c r="G18875" s="126">
        <f t="shared" si="389"/>
        <v>-4860</v>
      </c>
      <c r="H18875" s="705" t="s">
        <v>12658</v>
      </c>
      <c r="J18875" s="40"/>
    </row>
    <row r="18876" spans="1:10" ht="15" x14ac:dyDescent="0.2">
      <c r="A18876" s="734">
        <v>45364</v>
      </c>
      <c r="B18876" s="63" t="s">
        <v>11738</v>
      </c>
      <c r="C18876" s="63" t="s">
        <v>10993</v>
      </c>
      <c r="D18876" s="183" t="s">
        <v>12736</v>
      </c>
      <c r="E18876" s="126">
        <v>63240</v>
      </c>
      <c r="F18876" s="126"/>
      <c r="G18876" s="126">
        <f t="shared" si="389"/>
        <v>-63240</v>
      </c>
      <c r="H18876" s="705" t="s">
        <v>12658</v>
      </c>
      <c r="J18876" s="40"/>
    </row>
    <row r="18877" spans="1:10" ht="15" x14ac:dyDescent="0.2">
      <c r="A18877" s="734">
        <v>45364</v>
      </c>
      <c r="B18877" s="63" t="s">
        <v>11738</v>
      </c>
      <c r="C18877" s="63" t="s">
        <v>10993</v>
      </c>
      <c r="D18877" s="183" t="s">
        <v>12737</v>
      </c>
      <c r="E18877" s="126">
        <v>5280</v>
      </c>
      <c r="F18877" s="126"/>
      <c r="G18877" s="126">
        <f t="shared" si="389"/>
        <v>-5280</v>
      </c>
      <c r="H18877" s="705" t="s">
        <v>12658</v>
      </c>
      <c r="J18877" s="40"/>
    </row>
    <row r="18878" spans="1:10" ht="15" x14ac:dyDescent="0.2">
      <c r="A18878" s="734">
        <v>45364</v>
      </c>
      <c r="B18878" s="63" t="s">
        <v>11897</v>
      </c>
      <c r="C18878" s="63" t="s">
        <v>8091</v>
      </c>
      <c r="D18878" s="183" t="s">
        <v>12738</v>
      </c>
      <c r="E18878" s="126">
        <v>250000</v>
      </c>
      <c r="F18878" s="126"/>
      <c r="G18878" s="126">
        <f t="shared" si="389"/>
        <v>-250000</v>
      </c>
      <c r="H18878" s="705" t="s">
        <v>12658</v>
      </c>
      <c r="J18878" s="40"/>
    </row>
    <row r="18879" spans="1:10" ht="48" x14ac:dyDescent="0.2">
      <c r="A18879" s="734">
        <v>45364</v>
      </c>
      <c r="B18879" s="63" t="s">
        <v>103</v>
      </c>
      <c r="C18879" s="63" t="s">
        <v>12739</v>
      </c>
      <c r="D18879" s="183" t="s">
        <v>12848</v>
      </c>
      <c r="E18879" s="126">
        <v>50000</v>
      </c>
      <c r="F18879" s="126"/>
      <c r="G18879" s="126">
        <f t="shared" si="389"/>
        <v>-50000</v>
      </c>
      <c r="H18879" s="705" t="s">
        <v>12658</v>
      </c>
      <c r="J18879" s="40"/>
    </row>
    <row r="18880" spans="1:10" ht="24" x14ac:dyDescent="0.2">
      <c r="A18880" s="734">
        <v>45364</v>
      </c>
      <c r="B18880" s="63" t="s">
        <v>9356</v>
      </c>
      <c r="C18880" s="63" t="s">
        <v>10993</v>
      </c>
      <c r="D18880" s="183" t="s">
        <v>12740</v>
      </c>
      <c r="E18880" s="126">
        <v>25500</v>
      </c>
      <c r="F18880" s="126"/>
      <c r="G18880" s="126">
        <f t="shared" si="389"/>
        <v>-25500</v>
      </c>
      <c r="H18880" s="705" t="s">
        <v>12658</v>
      </c>
      <c r="J18880" s="40"/>
    </row>
    <row r="18881" spans="1:10" ht="15" x14ac:dyDescent="0.2">
      <c r="A18881" s="734">
        <v>45364</v>
      </c>
      <c r="B18881" s="63" t="s">
        <v>25</v>
      </c>
      <c r="C18881" s="63" t="s">
        <v>4065</v>
      </c>
      <c r="D18881" s="183" t="s">
        <v>12743</v>
      </c>
      <c r="E18881" s="126">
        <v>900</v>
      </c>
      <c r="F18881" s="126"/>
      <c r="G18881" s="126">
        <f t="shared" ref="G18881:G18883" si="390">F18881-E18881</f>
        <v>-900</v>
      </c>
      <c r="H18881" s="705" t="s">
        <v>12658</v>
      </c>
      <c r="J18881" s="40"/>
    </row>
    <row r="18882" spans="1:10" ht="15" x14ac:dyDescent="0.2">
      <c r="A18882" s="734">
        <v>45364</v>
      </c>
      <c r="B18882" s="63" t="s">
        <v>103</v>
      </c>
      <c r="C18882" s="63" t="s">
        <v>103</v>
      </c>
      <c r="D18882" s="183" t="s">
        <v>12556</v>
      </c>
      <c r="E18882" s="126">
        <v>1000</v>
      </c>
      <c r="F18882" s="126"/>
      <c r="G18882" s="126">
        <f t="shared" si="390"/>
        <v>-1000</v>
      </c>
      <c r="H18882" s="705" t="s">
        <v>12658</v>
      </c>
      <c r="J18882" s="40"/>
    </row>
    <row r="18883" spans="1:10" ht="15" x14ac:dyDescent="0.2">
      <c r="A18883" s="734">
        <v>45365</v>
      </c>
      <c r="B18883" s="63" t="s">
        <v>11897</v>
      </c>
      <c r="C18883" s="63" t="s">
        <v>10993</v>
      </c>
      <c r="D18883" s="183" t="s">
        <v>12744</v>
      </c>
      <c r="E18883" s="126">
        <v>1800</v>
      </c>
      <c r="F18883" s="126"/>
      <c r="G18883" s="126">
        <f t="shared" si="390"/>
        <v>-1800</v>
      </c>
      <c r="H18883" s="705" t="s">
        <v>12658</v>
      </c>
      <c r="J18883" s="40"/>
    </row>
    <row r="18884" spans="1:10" ht="15" x14ac:dyDescent="0.2">
      <c r="A18884" s="734">
        <v>45365</v>
      </c>
      <c r="B18884" s="63" t="s">
        <v>11897</v>
      </c>
      <c r="C18884" s="63" t="s">
        <v>10993</v>
      </c>
      <c r="D18884" s="183" t="s">
        <v>12746</v>
      </c>
      <c r="E18884" s="126">
        <v>1250</v>
      </c>
      <c r="F18884" s="126"/>
      <c r="G18884" s="126">
        <f t="shared" ref="G18884:G18898" si="391">F18884-E18884</f>
        <v>-1250</v>
      </c>
      <c r="H18884" s="705" t="s">
        <v>12658</v>
      </c>
      <c r="J18884" s="40"/>
    </row>
    <row r="18885" spans="1:10" ht="15" x14ac:dyDescent="0.2">
      <c r="A18885" s="734">
        <v>45365</v>
      </c>
      <c r="B18885" s="63" t="s">
        <v>25</v>
      </c>
      <c r="C18885" s="63" t="s">
        <v>8150</v>
      </c>
      <c r="D18885" s="183" t="s">
        <v>6343</v>
      </c>
      <c r="E18885" s="126">
        <v>2905</v>
      </c>
      <c r="F18885" s="126"/>
      <c r="G18885" s="126">
        <f t="shared" si="391"/>
        <v>-2905</v>
      </c>
      <c r="H18885" s="705" t="s">
        <v>12658</v>
      </c>
      <c r="J18885" s="40"/>
    </row>
    <row r="18886" spans="1:10" ht="15" x14ac:dyDescent="0.2">
      <c r="A18886" s="734">
        <v>45365</v>
      </c>
      <c r="B18886" s="63" t="s">
        <v>103</v>
      </c>
      <c r="C18886" s="63" t="s">
        <v>8150</v>
      </c>
      <c r="D18886" s="183" t="s">
        <v>6343</v>
      </c>
      <c r="E18886" s="126">
        <v>9220</v>
      </c>
      <c r="F18886" s="126"/>
      <c r="G18886" s="126">
        <f t="shared" si="391"/>
        <v>-9220</v>
      </c>
      <c r="H18886" s="705" t="s">
        <v>12658</v>
      </c>
      <c r="J18886" s="40"/>
    </row>
    <row r="18887" spans="1:10" ht="15" x14ac:dyDescent="0.2">
      <c r="A18887" s="734">
        <v>45365</v>
      </c>
      <c r="B18887" s="63" t="s">
        <v>11897</v>
      </c>
      <c r="C18887" s="63" t="s">
        <v>5741</v>
      </c>
      <c r="D18887" s="183" t="s">
        <v>370</v>
      </c>
      <c r="E18887" s="126">
        <v>3000</v>
      </c>
      <c r="F18887" s="126"/>
      <c r="G18887" s="126">
        <f t="shared" si="391"/>
        <v>-3000</v>
      </c>
      <c r="H18887" s="705" t="s">
        <v>12658</v>
      </c>
      <c r="J18887" s="40"/>
    </row>
    <row r="18888" spans="1:10" ht="15" x14ac:dyDescent="0.2">
      <c r="A18888" s="734">
        <v>45365</v>
      </c>
      <c r="B18888" s="63" t="s">
        <v>11897</v>
      </c>
      <c r="C18888" s="63" t="s">
        <v>5741</v>
      </c>
      <c r="D18888" s="183" t="s">
        <v>12747</v>
      </c>
      <c r="E18888" s="126">
        <v>250</v>
      </c>
      <c r="F18888" s="126"/>
      <c r="G18888" s="126">
        <f t="shared" si="391"/>
        <v>-250</v>
      </c>
      <c r="H18888" s="705" t="s">
        <v>12658</v>
      </c>
      <c r="J18888" s="40"/>
    </row>
    <row r="18889" spans="1:10" ht="15" x14ac:dyDescent="0.2">
      <c r="A18889" s="734">
        <v>45365</v>
      </c>
      <c r="B18889" s="63" t="s">
        <v>10908</v>
      </c>
      <c r="C18889" s="63" t="s">
        <v>5741</v>
      </c>
      <c r="D18889" s="183" t="s">
        <v>12748</v>
      </c>
      <c r="E18889" s="126">
        <v>300</v>
      </c>
      <c r="F18889" s="126"/>
      <c r="G18889" s="126">
        <f t="shared" si="391"/>
        <v>-300</v>
      </c>
      <c r="H18889" s="705" t="s">
        <v>12658</v>
      </c>
      <c r="J18889" s="40"/>
    </row>
    <row r="18890" spans="1:10" ht="15" x14ac:dyDescent="0.2">
      <c r="A18890" s="734">
        <v>45365</v>
      </c>
      <c r="B18890" s="63" t="s">
        <v>11897</v>
      </c>
      <c r="C18890" s="63" t="s">
        <v>286</v>
      </c>
      <c r="D18890" s="183" t="s">
        <v>12749</v>
      </c>
      <c r="E18890" s="126">
        <v>1000</v>
      </c>
      <c r="F18890" s="126"/>
      <c r="G18890" s="126">
        <f t="shared" si="391"/>
        <v>-1000</v>
      </c>
      <c r="H18890" s="705" t="s">
        <v>12658</v>
      </c>
      <c r="J18890" s="40"/>
    </row>
    <row r="18891" spans="1:10" ht="15" x14ac:dyDescent="0.2">
      <c r="A18891" s="734">
        <v>45365</v>
      </c>
      <c r="B18891" s="63" t="s">
        <v>103</v>
      </c>
      <c r="C18891" s="63" t="s">
        <v>103</v>
      </c>
      <c r="D18891" s="183" t="s">
        <v>12556</v>
      </c>
      <c r="E18891" s="126">
        <v>1000</v>
      </c>
      <c r="F18891" s="126"/>
      <c r="G18891" s="126">
        <f t="shared" si="391"/>
        <v>-1000</v>
      </c>
      <c r="H18891" s="705" t="s">
        <v>12658</v>
      </c>
      <c r="J18891" s="40"/>
    </row>
    <row r="18892" spans="1:10" ht="15" x14ac:dyDescent="0.2">
      <c r="A18892" s="734">
        <v>45365</v>
      </c>
      <c r="B18892" s="63" t="s">
        <v>11897</v>
      </c>
      <c r="C18892" s="63" t="s">
        <v>5741</v>
      </c>
      <c r="D18892" s="183" t="s">
        <v>370</v>
      </c>
      <c r="E18892" s="126">
        <v>250</v>
      </c>
      <c r="F18892" s="126"/>
      <c r="G18892" s="126">
        <f t="shared" si="391"/>
        <v>-250</v>
      </c>
      <c r="H18892" s="705" t="s">
        <v>12658</v>
      </c>
      <c r="J18892" s="40"/>
    </row>
    <row r="18893" spans="1:10" ht="15" x14ac:dyDescent="0.2">
      <c r="A18893" s="734">
        <v>45365</v>
      </c>
      <c r="B18893" s="63" t="s">
        <v>11089</v>
      </c>
      <c r="C18893" s="63" t="s">
        <v>11725</v>
      </c>
      <c r="D18893" s="183" t="s">
        <v>12750</v>
      </c>
      <c r="E18893" s="126">
        <v>100000</v>
      </c>
      <c r="F18893" s="126"/>
      <c r="G18893" s="126">
        <f t="shared" si="391"/>
        <v>-100000</v>
      </c>
      <c r="H18893" s="705" t="s">
        <v>12658</v>
      </c>
      <c r="J18893" s="40"/>
    </row>
    <row r="18894" spans="1:10" ht="15" x14ac:dyDescent="0.2">
      <c r="A18894" s="734">
        <v>45365</v>
      </c>
      <c r="B18894" s="63" t="s">
        <v>11446</v>
      </c>
      <c r="C18894" s="63" t="s">
        <v>11884</v>
      </c>
      <c r="D18894" s="183" t="s">
        <v>10721</v>
      </c>
      <c r="E18894" s="126">
        <v>75000</v>
      </c>
      <c r="F18894" s="126"/>
      <c r="G18894" s="126">
        <f t="shared" si="391"/>
        <v>-75000</v>
      </c>
      <c r="H18894" s="705" t="s">
        <v>12658</v>
      </c>
      <c r="J18894" s="40"/>
    </row>
    <row r="18895" spans="1:10" ht="15" x14ac:dyDescent="0.2">
      <c r="A18895" s="734">
        <v>45365</v>
      </c>
      <c r="B18895" s="63" t="s">
        <v>25</v>
      </c>
      <c r="C18895" s="63" t="s">
        <v>392</v>
      </c>
      <c r="D18895" s="183" t="s">
        <v>12873</v>
      </c>
      <c r="E18895" s="126">
        <v>32800</v>
      </c>
      <c r="F18895" s="126"/>
      <c r="G18895" s="126">
        <f t="shared" si="391"/>
        <v>-32800</v>
      </c>
      <c r="H18895" s="705" t="s">
        <v>12658</v>
      </c>
      <c r="J18895" s="40"/>
    </row>
    <row r="18896" spans="1:10" ht="15" x14ac:dyDescent="0.2">
      <c r="A18896" s="734">
        <v>45365</v>
      </c>
      <c r="B18896" s="63" t="s">
        <v>25</v>
      </c>
      <c r="C18896" s="63" t="s">
        <v>7595</v>
      </c>
      <c r="D18896" s="183" t="s">
        <v>11376</v>
      </c>
      <c r="E18896" s="126">
        <v>85000</v>
      </c>
      <c r="F18896" s="126"/>
      <c r="G18896" s="126">
        <f t="shared" si="391"/>
        <v>-85000</v>
      </c>
      <c r="H18896" s="705" t="s">
        <v>12658</v>
      </c>
      <c r="J18896" s="40"/>
    </row>
    <row r="18897" spans="1:10" ht="15" x14ac:dyDescent="0.2">
      <c r="A18897" s="734">
        <v>45366</v>
      </c>
      <c r="B18897" s="63" t="s">
        <v>12531</v>
      </c>
      <c r="C18897" s="63" t="s">
        <v>10993</v>
      </c>
      <c r="D18897" s="183" t="s">
        <v>4966</v>
      </c>
      <c r="E18897" s="126">
        <v>193890</v>
      </c>
      <c r="F18897" s="126"/>
      <c r="G18897" s="126">
        <f t="shared" si="391"/>
        <v>-193890</v>
      </c>
      <c r="H18897" s="705" t="s">
        <v>12658</v>
      </c>
      <c r="J18897" s="40"/>
    </row>
    <row r="18898" spans="1:10" ht="15" x14ac:dyDescent="0.2">
      <c r="A18898" s="734">
        <v>45366</v>
      </c>
      <c r="B18898" s="63" t="s">
        <v>12531</v>
      </c>
      <c r="C18898" s="63" t="s">
        <v>10993</v>
      </c>
      <c r="D18898" s="183" t="s">
        <v>4966</v>
      </c>
      <c r="E18898" s="126">
        <v>116460</v>
      </c>
      <c r="F18898" s="126"/>
      <c r="G18898" s="126">
        <f t="shared" si="391"/>
        <v>-116460</v>
      </c>
      <c r="H18898" s="705" t="s">
        <v>12658</v>
      </c>
      <c r="J18898" s="40"/>
    </row>
    <row r="18899" spans="1:10" ht="15" x14ac:dyDescent="0.2">
      <c r="A18899" s="734">
        <v>45366</v>
      </c>
      <c r="B18899" s="63" t="s">
        <v>12531</v>
      </c>
      <c r="C18899" s="63" t="s">
        <v>10993</v>
      </c>
      <c r="D18899" s="183" t="s">
        <v>4966</v>
      </c>
      <c r="E18899" s="126">
        <v>11790</v>
      </c>
      <c r="F18899" s="126"/>
      <c r="G18899" s="126">
        <f t="shared" ref="G18899:G18900" si="392">F18899-E18899</f>
        <v>-11790</v>
      </c>
      <c r="H18899" s="705" t="s">
        <v>12658</v>
      </c>
      <c r="J18899" s="40"/>
    </row>
    <row r="18900" spans="1:10" ht="15" x14ac:dyDescent="0.2">
      <c r="A18900" s="734">
        <v>45366</v>
      </c>
      <c r="B18900" s="63" t="s">
        <v>12531</v>
      </c>
      <c r="C18900" s="63" t="s">
        <v>10993</v>
      </c>
      <c r="D18900" s="183" t="s">
        <v>4966</v>
      </c>
      <c r="E18900" s="126">
        <v>2300</v>
      </c>
      <c r="F18900" s="126"/>
      <c r="G18900" s="126">
        <f t="shared" si="392"/>
        <v>-2300</v>
      </c>
      <c r="H18900" s="705" t="s">
        <v>12658</v>
      </c>
      <c r="J18900" s="40"/>
    </row>
    <row r="18901" spans="1:10" ht="15" x14ac:dyDescent="0.2">
      <c r="A18901" s="734">
        <v>45366</v>
      </c>
      <c r="B18901" s="63" t="s">
        <v>11897</v>
      </c>
      <c r="C18901" s="63" t="s">
        <v>10993</v>
      </c>
      <c r="D18901" s="183" t="s">
        <v>12751</v>
      </c>
      <c r="E18901" s="126">
        <v>15600</v>
      </c>
      <c r="F18901" s="126"/>
      <c r="G18901" s="126">
        <f t="shared" ref="G18901:G18906" si="393">F18901-E18901</f>
        <v>-15600</v>
      </c>
      <c r="H18901" s="705" t="s">
        <v>12658</v>
      </c>
      <c r="J18901" s="40"/>
    </row>
    <row r="18902" spans="1:10" ht="15" x14ac:dyDescent="0.2">
      <c r="A18902" s="734">
        <v>45366</v>
      </c>
      <c r="B18902" s="63" t="s">
        <v>10908</v>
      </c>
      <c r="C18902" s="63" t="s">
        <v>10993</v>
      </c>
      <c r="D18902" s="183" t="s">
        <v>12752</v>
      </c>
      <c r="E18902" s="126">
        <v>1000</v>
      </c>
      <c r="F18902" s="126"/>
      <c r="G18902" s="126">
        <f t="shared" si="393"/>
        <v>-1000</v>
      </c>
      <c r="H18902" s="705" t="s">
        <v>12658</v>
      </c>
      <c r="J18902" s="40"/>
    </row>
    <row r="18903" spans="1:10" ht="15" x14ac:dyDescent="0.2">
      <c r="A18903" s="734">
        <v>45366</v>
      </c>
      <c r="B18903" s="63" t="s">
        <v>11897</v>
      </c>
      <c r="C18903" s="63" t="s">
        <v>10993</v>
      </c>
      <c r="D18903" s="183" t="s">
        <v>12753</v>
      </c>
      <c r="E18903" s="126">
        <v>7500</v>
      </c>
      <c r="F18903" s="126"/>
      <c r="G18903" s="126">
        <f t="shared" si="393"/>
        <v>-7500</v>
      </c>
      <c r="H18903" s="705" t="s">
        <v>12658</v>
      </c>
      <c r="J18903" s="40"/>
    </row>
    <row r="18904" spans="1:10" ht="15" x14ac:dyDescent="0.2">
      <c r="A18904" s="734">
        <v>45366</v>
      </c>
      <c r="B18904" s="63" t="s">
        <v>11897</v>
      </c>
      <c r="C18904" s="63" t="s">
        <v>10993</v>
      </c>
      <c r="D18904" s="183" t="s">
        <v>12754</v>
      </c>
      <c r="E18904" s="126">
        <v>540</v>
      </c>
      <c r="F18904" s="126"/>
      <c r="G18904" s="126">
        <f t="shared" si="393"/>
        <v>-540</v>
      </c>
      <c r="H18904" s="705" t="s">
        <v>12658</v>
      </c>
      <c r="J18904" s="40"/>
    </row>
    <row r="18905" spans="1:10" ht="24" x14ac:dyDescent="0.2">
      <c r="A18905" s="734">
        <v>45366</v>
      </c>
      <c r="B18905" s="63" t="s">
        <v>11089</v>
      </c>
      <c r="C18905" s="63" t="s">
        <v>10484</v>
      </c>
      <c r="D18905" s="183" t="s">
        <v>12756</v>
      </c>
      <c r="E18905" s="126">
        <v>500000</v>
      </c>
      <c r="F18905" s="126"/>
      <c r="G18905" s="126">
        <f t="shared" si="393"/>
        <v>-500000</v>
      </c>
      <c r="H18905" s="705" t="s">
        <v>12658</v>
      </c>
      <c r="J18905" s="40"/>
    </row>
    <row r="18906" spans="1:10" ht="15" x14ac:dyDescent="0.2">
      <c r="A18906" s="734">
        <v>45366</v>
      </c>
      <c r="B18906" s="63" t="s">
        <v>11897</v>
      </c>
      <c r="C18906" s="63" t="s">
        <v>12758</v>
      </c>
      <c r="D18906" s="183" t="s">
        <v>12224</v>
      </c>
      <c r="E18906" s="126">
        <v>250000</v>
      </c>
      <c r="F18906" s="126"/>
      <c r="G18906" s="126">
        <f t="shared" si="393"/>
        <v>-250000</v>
      </c>
      <c r="H18906" s="705" t="s">
        <v>12658</v>
      </c>
      <c r="J18906" s="40"/>
    </row>
    <row r="18907" spans="1:10" ht="15" x14ac:dyDescent="0.2">
      <c r="A18907" s="734">
        <v>45366</v>
      </c>
      <c r="B18907" s="63" t="s">
        <v>9356</v>
      </c>
      <c r="C18907" s="63" t="s">
        <v>392</v>
      </c>
      <c r="D18907" s="183" t="s">
        <v>12468</v>
      </c>
      <c r="E18907" s="126">
        <v>1500</v>
      </c>
      <c r="F18907" s="126"/>
      <c r="G18907" s="126">
        <f t="shared" ref="G18907:G18920" si="394">F18907-E18907</f>
        <v>-1500</v>
      </c>
      <c r="H18907" s="705" t="s">
        <v>12658</v>
      </c>
      <c r="J18907" s="40"/>
    </row>
    <row r="18908" spans="1:10" ht="15" x14ac:dyDescent="0.2">
      <c r="A18908" s="734">
        <v>45367</v>
      </c>
      <c r="B18908" s="63" t="s">
        <v>11897</v>
      </c>
      <c r="C18908" s="63" t="s">
        <v>10993</v>
      </c>
      <c r="D18908" s="183" t="s">
        <v>11268</v>
      </c>
      <c r="E18908" s="126">
        <v>5560</v>
      </c>
      <c r="F18908" s="126"/>
      <c r="G18908" s="126">
        <f t="shared" si="394"/>
        <v>-5560</v>
      </c>
      <c r="H18908" s="705" t="s">
        <v>12658</v>
      </c>
      <c r="J18908" s="40"/>
    </row>
    <row r="18909" spans="1:10" ht="15" x14ac:dyDescent="0.2">
      <c r="A18909" s="734">
        <v>45367</v>
      </c>
      <c r="B18909" s="63" t="s">
        <v>11897</v>
      </c>
      <c r="C18909" s="63" t="s">
        <v>5741</v>
      </c>
      <c r="D18909" s="183" t="s">
        <v>370</v>
      </c>
      <c r="E18909" s="126">
        <v>350</v>
      </c>
      <c r="F18909" s="126"/>
      <c r="G18909" s="126">
        <f t="shared" si="394"/>
        <v>-350</v>
      </c>
      <c r="H18909" s="705" t="s">
        <v>12658</v>
      </c>
      <c r="J18909" s="40"/>
    </row>
    <row r="18910" spans="1:10" ht="15" x14ac:dyDescent="0.2">
      <c r="A18910" s="734">
        <v>45367</v>
      </c>
      <c r="B18910" s="63" t="s">
        <v>11738</v>
      </c>
      <c r="C18910" s="63" t="s">
        <v>7838</v>
      </c>
      <c r="D18910" s="183" t="s">
        <v>12759</v>
      </c>
      <c r="E18910" s="126">
        <v>12400</v>
      </c>
      <c r="F18910" s="126"/>
      <c r="G18910" s="126">
        <f t="shared" si="394"/>
        <v>-12400</v>
      </c>
      <c r="H18910" s="705" t="s">
        <v>12658</v>
      </c>
      <c r="J18910" s="40"/>
    </row>
    <row r="18911" spans="1:10" ht="15" x14ac:dyDescent="0.2">
      <c r="A18911" s="734">
        <v>45367</v>
      </c>
      <c r="B18911" s="63" t="s">
        <v>10908</v>
      </c>
      <c r="C18911" s="63" t="s">
        <v>10993</v>
      </c>
      <c r="D18911" s="183" t="s">
        <v>12760</v>
      </c>
      <c r="E18911" s="126">
        <v>950</v>
      </c>
      <c r="F18911" s="126"/>
      <c r="G18911" s="126">
        <f t="shared" si="394"/>
        <v>-950</v>
      </c>
      <c r="H18911" s="705" t="s">
        <v>12658</v>
      </c>
      <c r="J18911" s="40"/>
    </row>
    <row r="18912" spans="1:10" ht="15" x14ac:dyDescent="0.2">
      <c r="A18912" s="734">
        <v>45367</v>
      </c>
      <c r="B18912" s="63" t="s">
        <v>10363</v>
      </c>
      <c r="C18912" s="63" t="s">
        <v>2190</v>
      </c>
      <c r="D18912" s="183" t="s">
        <v>12761</v>
      </c>
      <c r="E18912" s="126">
        <v>9500</v>
      </c>
      <c r="F18912" s="126"/>
      <c r="G18912" s="126">
        <f t="shared" si="394"/>
        <v>-9500</v>
      </c>
      <c r="H18912" s="705" t="s">
        <v>12658</v>
      </c>
      <c r="J18912" s="40"/>
    </row>
    <row r="18913" spans="1:10" ht="15" x14ac:dyDescent="0.2">
      <c r="A18913" s="734">
        <v>45367</v>
      </c>
      <c r="B18913" s="63" t="s">
        <v>10908</v>
      </c>
      <c r="C18913" s="63" t="s">
        <v>5741</v>
      </c>
      <c r="D18913" s="183" t="s">
        <v>370</v>
      </c>
      <c r="E18913" s="126">
        <v>500</v>
      </c>
      <c r="F18913" s="126"/>
      <c r="G18913" s="126">
        <f t="shared" si="394"/>
        <v>-500</v>
      </c>
      <c r="H18913" s="705" t="s">
        <v>12658</v>
      </c>
      <c r="J18913" s="40"/>
    </row>
    <row r="18914" spans="1:10" ht="15" x14ac:dyDescent="0.2">
      <c r="A18914" s="734">
        <v>45367</v>
      </c>
      <c r="B18914" s="63" t="s">
        <v>11897</v>
      </c>
      <c r="C18914" s="63" t="s">
        <v>12762</v>
      </c>
      <c r="D18914" s="183" t="s">
        <v>12460</v>
      </c>
      <c r="E18914" s="126">
        <v>58470</v>
      </c>
      <c r="F18914" s="126"/>
      <c r="G18914" s="126">
        <f t="shared" si="394"/>
        <v>-58470</v>
      </c>
      <c r="H18914" s="705" t="s">
        <v>12658</v>
      </c>
      <c r="J18914" s="40"/>
    </row>
    <row r="18915" spans="1:10" ht="15" x14ac:dyDescent="0.2">
      <c r="A18915" s="734">
        <v>45367</v>
      </c>
      <c r="B18915" s="63" t="s">
        <v>11135</v>
      </c>
      <c r="C18915" s="63" t="s">
        <v>392</v>
      </c>
      <c r="D18915" s="183" t="s">
        <v>5384</v>
      </c>
      <c r="E18915" s="126">
        <v>5000</v>
      </c>
      <c r="F18915" s="126"/>
      <c r="G18915" s="126">
        <f t="shared" ref="G18915:G18919" si="395">F18915-E18915</f>
        <v>-5000</v>
      </c>
      <c r="H18915" s="705" t="s">
        <v>12658</v>
      </c>
      <c r="J18915" s="40"/>
    </row>
    <row r="18916" spans="1:10" ht="15" x14ac:dyDescent="0.2">
      <c r="A18916" s="734">
        <v>45367</v>
      </c>
      <c r="B18916" s="63" t="s">
        <v>12633</v>
      </c>
      <c r="C18916" s="63" t="s">
        <v>392</v>
      </c>
      <c r="D18916" s="183" t="s">
        <v>5384</v>
      </c>
      <c r="E18916" s="126">
        <v>6340</v>
      </c>
      <c r="F18916" s="126"/>
      <c r="G18916" s="126">
        <f t="shared" si="395"/>
        <v>-6340</v>
      </c>
      <c r="H18916" s="705" t="s">
        <v>12658</v>
      </c>
      <c r="J18916" s="40"/>
    </row>
    <row r="18917" spans="1:10" ht="15" x14ac:dyDescent="0.2">
      <c r="A18917" s="734">
        <v>45367</v>
      </c>
      <c r="B18917" s="63" t="s">
        <v>10151</v>
      </c>
      <c r="C18917" s="63" t="s">
        <v>392</v>
      </c>
      <c r="D18917" s="183" t="s">
        <v>5384</v>
      </c>
      <c r="E18917" s="126">
        <v>2100</v>
      </c>
      <c r="F18917" s="126"/>
      <c r="G18917" s="126">
        <f t="shared" si="395"/>
        <v>-2100</v>
      </c>
      <c r="H18917" s="705" t="s">
        <v>12658</v>
      </c>
      <c r="J18917" s="40"/>
    </row>
    <row r="18918" spans="1:10" ht="15" x14ac:dyDescent="0.2">
      <c r="A18918" s="734">
        <v>45367</v>
      </c>
      <c r="B18918" s="63" t="s">
        <v>37</v>
      </c>
      <c r="C18918" s="63" t="s">
        <v>392</v>
      </c>
      <c r="D18918" s="183" t="s">
        <v>5384</v>
      </c>
      <c r="E18918" s="126">
        <v>3000</v>
      </c>
      <c r="F18918" s="126"/>
      <c r="G18918" s="126">
        <f t="shared" si="395"/>
        <v>-3000</v>
      </c>
      <c r="H18918" s="705" t="s">
        <v>12658</v>
      </c>
      <c r="J18918" s="40"/>
    </row>
    <row r="18919" spans="1:10" ht="15" x14ac:dyDescent="0.2">
      <c r="A18919" s="734">
        <v>45367</v>
      </c>
      <c r="B18919" s="63" t="s">
        <v>25</v>
      </c>
      <c r="C18919" s="63" t="s">
        <v>392</v>
      </c>
      <c r="D18919" s="183" t="s">
        <v>12772</v>
      </c>
      <c r="E18919" s="126">
        <v>10900</v>
      </c>
      <c r="F18919" s="126"/>
      <c r="G18919" s="126">
        <f t="shared" si="395"/>
        <v>-10900</v>
      </c>
      <c r="H18919" s="705" t="s">
        <v>12658</v>
      </c>
      <c r="J18919" s="40"/>
    </row>
    <row r="18920" spans="1:10" ht="15" x14ac:dyDescent="0.2">
      <c r="A18920" s="734">
        <v>45367</v>
      </c>
      <c r="B18920" s="63" t="s">
        <v>11897</v>
      </c>
      <c r="C18920" s="63" t="s">
        <v>7467</v>
      </c>
      <c r="D18920" s="183" t="s">
        <v>12763</v>
      </c>
      <c r="E18920" s="126">
        <v>2000000</v>
      </c>
      <c r="F18920" s="126"/>
      <c r="G18920" s="126">
        <f t="shared" si="394"/>
        <v>-2000000</v>
      </c>
      <c r="H18920" s="705" t="s">
        <v>12658</v>
      </c>
      <c r="J18920" s="40"/>
    </row>
    <row r="18921" spans="1:10" ht="15" x14ac:dyDescent="0.2">
      <c r="A18921" s="734">
        <v>45369</v>
      </c>
      <c r="B18921" s="63" t="s">
        <v>37</v>
      </c>
      <c r="C18921" s="63" t="s">
        <v>3003</v>
      </c>
      <c r="D18921" s="183" t="s">
        <v>12765</v>
      </c>
      <c r="E18921" s="126">
        <v>1557</v>
      </c>
      <c r="F18921" s="126"/>
      <c r="G18921" s="126">
        <f t="shared" ref="G18921:G18929" si="396">F18921-E18921</f>
        <v>-1557</v>
      </c>
      <c r="H18921" s="705" t="s">
        <v>12658</v>
      </c>
      <c r="J18921" s="40"/>
    </row>
    <row r="18922" spans="1:10" ht="15" x14ac:dyDescent="0.2">
      <c r="A18922" s="734">
        <v>45369</v>
      </c>
      <c r="B18922" s="63" t="s">
        <v>11617</v>
      </c>
      <c r="C18922" s="63" t="s">
        <v>8394</v>
      </c>
      <c r="D18922" s="183" t="s">
        <v>13058</v>
      </c>
      <c r="E18922" s="126">
        <v>100000</v>
      </c>
      <c r="F18922" s="126"/>
      <c r="G18922" s="126">
        <f t="shared" si="396"/>
        <v>-100000</v>
      </c>
      <c r="H18922" s="705" t="s">
        <v>12658</v>
      </c>
      <c r="J18922" s="40"/>
    </row>
    <row r="18923" spans="1:10" ht="15" x14ac:dyDescent="0.2">
      <c r="A18923" s="734">
        <v>45369</v>
      </c>
      <c r="B18923" s="63" t="s">
        <v>12365</v>
      </c>
      <c r="C18923" s="63" t="s">
        <v>8394</v>
      </c>
      <c r="D18923" s="183" t="s">
        <v>13058</v>
      </c>
      <c r="E18923" s="126">
        <v>900000</v>
      </c>
      <c r="F18923" s="126"/>
      <c r="G18923" s="126">
        <f t="shared" si="396"/>
        <v>-900000</v>
      </c>
      <c r="H18923" s="705" t="s">
        <v>12658</v>
      </c>
      <c r="J18923" s="40"/>
    </row>
    <row r="18924" spans="1:10" ht="24" x14ac:dyDescent="0.2">
      <c r="A18924" s="734">
        <v>45369</v>
      </c>
      <c r="B18924" s="63" t="s">
        <v>11089</v>
      </c>
      <c r="C18924" s="63" t="s">
        <v>10484</v>
      </c>
      <c r="D18924" s="183" t="s">
        <v>12767</v>
      </c>
      <c r="E18924" s="126">
        <v>791000</v>
      </c>
      <c r="F18924" s="126"/>
      <c r="G18924" s="126">
        <f t="shared" si="396"/>
        <v>-791000</v>
      </c>
      <c r="H18924" s="705" t="s">
        <v>12658</v>
      </c>
      <c r="J18924" s="40"/>
    </row>
    <row r="18925" spans="1:10" ht="15" x14ac:dyDescent="0.2">
      <c r="A18925" s="734">
        <v>45369</v>
      </c>
      <c r="B18925" s="63" t="s">
        <v>11089</v>
      </c>
      <c r="C18925" s="63" t="s">
        <v>10993</v>
      </c>
      <c r="D18925" s="183" t="s">
        <v>12768</v>
      </c>
      <c r="E18925" s="126">
        <v>38000</v>
      </c>
      <c r="F18925" s="126"/>
      <c r="G18925" s="126">
        <f t="shared" si="396"/>
        <v>-38000</v>
      </c>
      <c r="H18925" s="705" t="s">
        <v>12658</v>
      </c>
      <c r="J18925" s="40"/>
    </row>
    <row r="18926" spans="1:10" ht="15" x14ac:dyDescent="0.2">
      <c r="A18926" s="734">
        <v>45370</v>
      </c>
      <c r="B18926" s="63" t="s">
        <v>12365</v>
      </c>
      <c r="C18926" s="566" t="s">
        <v>12104</v>
      </c>
      <c r="D18926" s="875" t="s">
        <v>12769</v>
      </c>
      <c r="E18926" s="567">
        <f>300000-81000</f>
        <v>219000</v>
      </c>
      <c r="F18926" s="126"/>
      <c r="G18926" s="126">
        <f t="shared" si="396"/>
        <v>-219000</v>
      </c>
      <c r="H18926" s="705" t="s">
        <v>12658</v>
      </c>
      <c r="J18926" s="40"/>
    </row>
    <row r="18927" spans="1:10" ht="15" x14ac:dyDescent="0.2">
      <c r="A18927" s="734">
        <v>45370</v>
      </c>
      <c r="B18927" s="63" t="s">
        <v>12509</v>
      </c>
      <c r="C18927" s="566" t="s">
        <v>12104</v>
      </c>
      <c r="D18927" s="875" t="s">
        <v>12769</v>
      </c>
      <c r="E18927" s="567">
        <v>81000</v>
      </c>
      <c r="F18927" s="126"/>
      <c r="G18927" s="126">
        <f t="shared" si="396"/>
        <v>-81000</v>
      </c>
      <c r="H18927" s="705" t="s">
        <v>12658</v>
      </c>
      <c r="J18927" s="40"/>
    </row>
    <row r="18928" spans="1:10" ht="15" x14ac:dyDescent="0.2">
      <c r="A18928" s="734">
        <v>45370</v>
      </c>
      <c r="B18928" s="63" t="s">
        <v>11897</v>
      </c>
      <c r="C18928" s="63" t="s">
        <v>8390</v>
      </c>
      <c r="D18928" s="183" t="s">
        <v>12770</v>
      </c>
      <c r="E18928" s="126">
        <v>30000</v>
      </c>
      <c r="F18928" s="126"/>
      <c r="G18928" s="126">
        <f t="shared" si="396"/>
        <v>-30000</v>
      </c>
      <c r="H18928" s="705" t="s">
        <v>12658</v>
      </c>
      <c r="J18928" s="40"/>
    </row>
    <row r="18929" spans="1:10" ht="24" x14ac:dyDescent="0.2">
      <c r="A18929" s="734">
        <v>45370</v>
      </c>
      <c r="B18929" s="63" t="s">
        <v>8559</v>
      </c>
      <c r="C18929" s="63" t="s">
        <v>10993</v>
      </c>
      <c r="D18929" s="183" t="s">
        <v>12771</v>
      </c>
      <c r="E18929" s="126">
        <v>43500</v>
      </c>
      <c r="F18929" s="126"/>
      <c r="G18929" s="126">
        <f t="shared" si="396"/>
        <v>-43500</v>
      </c>
      <c r="H18929" s="705" t="s">
        <v>12658</v>
      </c>
      <c r="J18929" s="40"/>
    </row>
    <row r="18930" spans="1:10" ht="15" x14ac:dyDescent="0.2">
      <c r="A18930" s="734">
        <v>45370</v>
      </c>
      <c r="B18930" s="63" t="s">
        <v>8559</v>
      </c>
      <c r="C18930" s="63" t="s">
        <v>12779</v>
      </c>
      <c r="D18930" s="183" t="s">
        <v>12780</v>
      </c>
      <c r="E18930" s="126">
        <v>5000</v>
      </c>
      <c r="F18930" s="126"/>
      <c r="G18930" s="126">
        <f t="shared" ref="G18930:G18945" si="397">F18930-E18930</f>
        <v>-5000</v>
      </c>
      <c r="H18930" s="705" t="s">
        <v>12658</v>
      </c>
      <c r="J18930" s="40"/>
    </row>
    <row r="18931" spans="1:10" ht="15" x14ac:dyDescent="0.2">
      <c r="A18931" s="734">
        <v>45370</v>
      </c>
      <c r="B18931" s="63" t="s">
        <v>8559</v>
      </c>
      <c r="C18931" s="63" t="s">
        <v>5741</v>
      </c>
      <c r="D18931" s="183" t="s">
        <v>370</v>
      </c>
      <c r="E18931" s="126">
        <v>200</v>
      </c>
      <c r="F18931" s="126"/>
      <c r="G18931" s="126">
        <f t="shared" si="397"/>
        <v>-200</v>
      </c>
      <c r="H18931" s="705" t="s">
        <v>12658</v>
      </c>
      <c r="J18931" s="40"/>
    </row>
    <row r="18932" spans="1:10" ht="15" x14ac:dyDescent="0.2">
      <c r="A18932" s="734">
        <v>45371</v>
      </c>
      <c r="B18932" s="63" t="s">
        <v>11738</v>
      </c>
      <c r="C18932" s="63" t="s">
        <v>10993</v>
      </c>
      <c r="D18932" s="183" t="s">
        <v>12781</v>
      </c>
      <c r="E18932" s="126">
        <v>11435</v>
      </c>
      <c r="F18932" s="126"/>
      <c r="G18932" s="126">
        <f t="shared" si="397"/>
        <v>-11435</v>
      </c>
      <c r="H18932" s="705" t="s">
        <v>12658</v>
      </c>
      <c r="J18932" s="40"/>
    </row>
    <row r="18933" spans="1:10" ht="15" x14ac:dyDescent="0.2">
      <c r="A18933" s="734">
        <v>45371</v>
      </c>
      <c r="B18933" s="63" t="s">
        <v>8559</v>
      </c>
      <c r="C18933" s="63" t="s">
        <v>3104</v>
      </c>
      <c r="D18933" s="183" t="s">
        <v>6927</v>
      </c>
      <c r="E18933" s="126">
        <v>20000</v>
      </c>
      <c r="F18933" s="126"/>
      <c r="G18933" s="126">
        <f t="shared" si="397"/>
        <v>-20000</v>
      </c>
      <c r="H18933" s="705" t="s">
        <v>12658</v>
      </c>
      <c r="J18933" s="40"/>
    </row>
    <row r="18934" spans="1:10" ht="15" x14ac:dyDescent="0.2">
      <c r="A18934" s="734">
        <v>45371</v>
      </c>
      <c r="B18934" s="63" t="s">
        <v>11897</v>
      </c>
      <c r="C18934" s="63" t="s">
        <v>286</v>
      </c>
      <c r="D18934" s="183" t="s">
        <v>8663</v>
      </c>
      <c r="E18934" s="126">
        <v>1000</v>
      </c>
      <c r="F18934" s="126"/>
      <c r="G18934" s="126">
        <f t="shared" si="397"/>
        <v>-1000</v>
      </c>
      <c r="H18934" s="705" t="s">
        <v>12658</v>
      </c>
      <c r="J18934" s="40"/>
    </row>
    <row r="18935" spans="1:10" ht="15" x14ac:dyDescent="0.2">
      <c r="A18935" s="734">
        <v>45371</v>
      </c>
      <c r="B18935" s="63" t="s">
        <v>11738</v>
      </c>
      <c r="C18935" s="63" t="s">
        <v>5741</v>
      </c>
      <c r="D18935" s="183" t="s">
        <v>370</v>
      </c>
      <c r="E18935" s="126">
        <v>1400</v>
      </c>
      <c r="F18935" s="126"/>
      <c r="G18935" s="126">
        <f t="shared" si="397"/>
        <v>-1400</v>
      </c>
      <c r="H18935" s="705" t="s">
        <v>12658</v>
      </c>
      <c r="J18935" s="40"/>
    </row>
    <row r="18936" spans="1:10" ht="15" x14ac:dyDescent="0.2">
      <c r="A18936" s="734">
        <v>45371</v>
      </c>
      <c r="B18936" s="63" t="s">
        <v>11089</v>
      </c>
      <c r="C18936" s="63" t="s">
        <v>5741</v>
      </c>
      <c r="D18936" s="183" t="s">
        <v>370</v>
      </c>
      <c r="E18936" s="126">
        <v>700</v>
      </c>
      <c r="F18936" s="126"/>
      <c r="G18936" s="126">
        <f t="shared" si="397"/>
        <v>-700</v>
      </c>
      <c r="H18936" s="705" t="s">
        <v>12658</v>
      </c>
      <c r="J18936" s="40"/>
    </row>
    <row r="18937" spans="1:10" ht="15" x14ac:dyDescent="0.2">
      <c r="A18937" s="734">
        <v>45371</v>
      </c>
      <c r="B18937" s="63" t="s">
        <v>9356</v>
      </c>
      <c r="C18937" s="63" t="s">
        <v>10993</v>
      </c>
      <c r="D18937" s="183" t="s">
        <v>12782</v>
      </c>
      <c r="E18937" s="126">
        <v>1000</v>
      </c>
      <c r="F18937" s="126"/>
      <c r="G18937" s="126">
        <f t="shared" si="397"/>
        <v>-1000</v>
      </c>
      <c r="H18937" s="705" t="s">
        <v>12658</v>
      </c>
      <c r="J18937" s="40"/>
    </row>
    <row r="18938" spans="1:10" ht="15" x14ac:dyDescent="0.2">
      <c r="A18938" s="734">
        <v>45371</v>
      </c>
      <c r="B18938" s="63" t="s">
        <v>9356</v>
      </c>
      <c r="C18938" s="63" t="s">
        <v>5741</v>
      </c>
      <c r="D18938" s="183" t="s">
        <v>370</v>
      </c>
      <c r="E18938" s="126">
        <v>700</v>
      </c>
      <c r="F18938" s="126"/>
      <c r="G18938" s="126">
        <f t="shared" si="397"/>
        <v>-700</v>
      </c>
      <c r="H18938" s="705" t="s">
        <v>12658</v>
      </c>
      <c r="J18938" s="40"/>
    </row>
    <row r="18939" spans="1:10" ht="15" x14ac:dyDescent="0.2">
      <c r="A18939" s="734">
        <v>45371</v>
      </c>
      <c r="B18939" s="63" t="s">
        <v>11897</v>
      </c>
      <c r="C18939" s="63" t="s">
        <v>10344</v>
      </c>
      <c r="D18939" s="183" t="s">
        <v>12783</v>
      </c>
      <c r="E18939" s="126">
        <v>540</v>
      </c>
      <c r="F18939" s="126"/>
      <c r="G18939" s="126">
        <f t="shared" si="397"/>
        <v>-540</v>
      </c>
      <c r="H18939" s="705" t="s">
        <v>12658</v>
      </c>
      <c r="J18939" s="40"/>
    </row>
    <row r="18940" spans="1:10" ht="15" x14ac:dyDescent="0.2">
      <c r="A18940" s="734">
        <v>45371</v>
      </c>
      <c r="B18940" s="63" t="s">
        <v>11089</v>
      </c>
      <c r="C18940" s="63" t="s">
        <v>5741</v>
      </c>
      <c r="D18940" s="183" t="s">
        <v>370</v>
      </c>
      <c r="E18940" s="126">
        <v>400</v>
      </c>
      <c r="F18940" s="126"/>
      <c r="G18940" s="126">
        <f t="shared" si="397"/>
        <v>-400</v>
      </c>
      <c r="H18940" s="705" t="s">
        <v>12658</v>
      </c>
      <c r="J18940" s="40"/>
    </row>
    <row r="18941" spans="1:10" ht="15" x14ac:dyDescent="0.2">
      <c r="A18941" s="734">
        <v>45371</v>
      </c>
      <c r="B18941" s="63" t="s">
        <v>10232</v>
      </c>
      <c r="C18941" s="63" t="s">
        <v>11748</v>
      </c>
      <c r="D18941" s="183" t="s">
        <v>12784</v>
      </c>
      <c r="E18941" s="126">
        <v>288000</v>
      </c>
      <c r="F18941" s="126"/>
      <c r="G18941" s="126">
        <f t="shared" si="397"/>
        <v>-288000</v>
      </c>
      <c r="H18941" s="705" t="s">
        <v>12658</v>
      </c>
      <c r="J18941" s="40"/>
    </row>
    <row r="18942" spans="1:10" ht="15" x14ac:dyDescent="0.2">
      <c r="A18942" s="734">
        <v>45371</v>
      </c>
      <c r="B18942" s="63" t="s">
        <v>11089</v>
      </c>
      <c r="C18942" s="63" t="s">
        <v>12471</v>
      </c>
      <c r="D18942" s="183" t="s">
        <v>12469</v>
      </c>
      <c r="E18942" s="126">
        <v>50000</v>
      </c>
      <c r="F18942" s="126"/>
      <c r="G18942" s="126">
        <f t="shared" si="397"/>
        <v>-50000</v>
      </c>
      <c r="H18942" s="705" t="s">
        <v>12658</v>
      </c>
      <c r="J18942" s="40"/>
    </row>
    <row r="18943" spans="1:10" ht="28.5" customHeight="1" x14ac:dyDescent="0.2">
      <c r="A18943" s="734">
        <v>45371</v>
      </c>
      <c r="B18943" s="63" t="s">
        <v>10908</v>
      </c>
      <c r="C18943" s="670" t="s">
        <v>12786</v>
      </c>
      <c r="D18943" s="907" t="s">
        <v>12787</v>
      </c>
      <c r="E18943" s="672">
        <v>75000</v>
      </c>
      <c r="F18943" s="126"/>
      <c r="G18943" s="126">
        <f t="shared" si="397"/>
        <v>-75000</v>
      </c>
      <c r="H18943" s="705" t="s">
        <v>12658</v>
      </c>
      <c r="J18943" s="40"/>
    </row>
    <row r="18944" spans="1:10" ht="33.75" customHeight="1" x14ac:dyDescent="0.2">
      <c r="A18944" s="734">
        <v>45371</v>
      </c>
      <c r="B18944" s="63" t="s">
        <v>12785</v>
      </c>
      <c r="C18944" s="670" t="s">
        <v>12786</v>
      </c>
      <c r="D18944" s="907" t="s">
        <v>12787</v>
      </c>
      <c r="E18944" s="672">
        <v>75000</v>
      </c>
      <c r="F18944" s="126"/>
      <c r="G18944" s="126">
        <f t="shared" si="397"/>
        <v>-75000</v>
      </c>
      <c r="H18944" s="705" t="s">
        <v>12658</v>
      </c>
      <c r="J18944" s="40"/>
    </row>
    <row r="18945" spans="1:10" ht="15" x14ac:dyDescent="0.2">
      <c r="A18945" s="734">
        <v>45371</v>
      </c>
      <c r="B18945" s="63" t="s">
        <v>12531</v>
      </c>
      <c r="C18945" s="63" t="s">
        <v>6423</v>
      </c>
      <c r="D18945" s="183" t="s">
        <v>12302</v>
      </c>
      <c r="E18945" s="126">
        <v>60000</v>
      </c>
      <c r="F18945" s="126"/>
      <c r="G18945" s="126">
        <f t="shared" si="397"/>
        <v>-60000</v>
      </c>
      <c r="H18945" s="705" t="s">
        <v>12658</v>
      </c>
      <c r="J18945" s="40"/>
    </row>
    <row r="18946" spans="1:10" ht="15" x14ac:dyDescent="0.2">
      <c r="A18946" s="734">
        <v>45371</v>
      </c>
      <c r="B18946" s="63" t="s">
        <v>103</v>
      </c>
      <c r="C18946" s="63" t="s">
        <v>794</v>
      </c>
      <c r="D18946" s="183" t="s">
        <v>12792</v>
      </c>
      <c r="E18946" s="126">
        <v>6000</v>
      </c>
      <c r="F18946" s="126"/>
      <c r="G18946" s="126">
        <f t="shared" ref="G18946:G18950" si="398">F18946-E18946</f>
        <v>-6000</v>
      </c>
      <c r="H18946" s="705" t="s">
        <v>12658</v>
      </c>
      <c r="J18946" s="40"/>
    </row>
    <row r="18947" spans="1:10" ht="15" x14ac:dyDescent="0.2">
      <c r="A18947" s="734">
        <v>45371</v>
      </c>
      <c r="B18947" s="63" t="s">
        <v>11089</v>
      </c>
      <c r="C18947" s="63" t="s">
        <v>5741</v>
      </c>
      <c r="D18947" s="183" t="s">
        <v>370</v>
      </c>
      <c r="E18947" s="126">
        <v>600</v>
      </c>
      <c r="F18947" s="126"/>
      <c r="G18947" s="126">
        <f t="shared" si="398"/>
        <v>-600</v>
      </c>
      <c r="H18947" s="705" t="s">
        <v>12658</v>
      </c>
      <c r="J18947" s="40"/>
    </row>
    <row r="18948" spans="1:10" ht="15" x14ac:dyDescent="0.2">
      <c r="A18948" s="734">
        <v>45371</v>
      </c>
      <c r="B18948" s="63" t="s">
        <v>103</v>
      </c>
      <c r="C18948" s="63" t="s">
        <v>103</v>
      </c>
      <c r="D18948" s="183" t="s">
        <v>12793</v>
      </c>
      <c r="E18948" s="126">
        <v>1000</v>
      </c>
      <c r="F18948" s="126"/>
      <c r="G18948" s="126">
        <f t="shared" si="398"/>
        <v>-1000</v>
      </c>
      <c r="H18948" s="705" t="s">
        <v>12658</v>
      </c>
      <c r="J18948" s="40"/>
    </row>
    <row r="18949" spans="1:10" ht="15" x14ac:dyDescent="0.2">
      <c r="A18949" s="734">
        <v>45371</v>
      </c>
      <c r="B18949" s="63" t="s">
        <v>103</v>
      </c>
      <c r="C18949" s="63" t="s">
        <v>103</v>
      </c>
      <c r="D18949" s="183" t="s">
        <v>6333</v>
      </c>
      <c r="E18949" s="126">
        <v>1000</v>
      </c>
      <c r="F18949" s="126"/>
      <c r="G18949" s="126">
        <f t="shared" si="398"/>
        <v>-1000</v>
      </c>
      <c r="H18949" s="705" t="s">
        <v>12658</v>
      </c>
      <c r="J18949" s="40"/>
    </row>
    <row r="18950" spans="1:10" ht="15" x14ac:dyDescent="0.2">
      <c r="A18950" s="734">
        <v>45372</v>
      </c>
      <c r="B18950" s="63" t="s">
        <v>11897</v>
      </c>
      <c r="C18950" s="63" t="s">
        <v>10993</v>
      </c>
      <c r="D18950" s="183" t="s">
        <v>12794</v>
      </c>
      <c r="E18950" s="126">
        <v>3000</v>
      </c>
      <c r="F18950" s="126"/>
      <c r="G18950" s="126">
        <f t="shared" si="398"/>
        <v>-3000</v>
      </c>
      <c r="H18950" s="705" t="s">
        <v>12658</v>
      </c>
      <c r="J18950" s="40"/>
    </row>
    <row r="18951" spans="1:10" ht="15" x14ac:dyDescent="0.2">
      <c r="A18951" s="734">
        <v>45372</v>
      </c>
      <c r="B18951" s="63" t="s">
        <v>11897</v>
      </c>
      <c r="C18951" s="63" t="s">
        <v>8372</v>
      </c>
      <c r="D18951" s="183" t="s">
        <v>9420</v>
      </c>
      <c r="E18951" s="126">
        <v>2000</v>
      </c>
      <c r="F18951" s="126"/>
      <c r="G18951" s="126">
        <f t="shared" ref="G18951:G18954" si="399">F18951-E18951</f>
        <v>-2000</v>
      </c>
      <c r="H18951" s="705" t="s">
        <v>12658</v>
      </c>
      <c r="J18951" s="40"/>
    </row>
    <row r="18952" spans="1:10" ht="15" x14ac:dyDescent="0.2">
      <c r="A18952" s="734">
        <v>45372</v>
      </c>
      <c r="B18952" s="63" t="s">
        <v>10232</v>
      </c>
      <c r="C18952" s="63" t="s">
        <v>10993</v>
      </c>
      <c r="D18952" s="183" t="s">
        <v>12795</v>
      </c>
      <c r="E18952" s="126">
        <v>8000</v>
      </c>
      <c r="F18952" s="126"/>
      <c r="G18952" s="126">
        <f t="shared" si="399"/>
        <v>-8000</v>
      </c>
      <c r="H18952" s="705" t="s">
        <v>12658</v>
      </c>
      <c r="J18952" s="40"/>
    </row>
    <row r="18953" spans="1:10" ht="15" x14ac:dyDescent="0.2">
      <c r="A18953" s="734">
        <v>45373</v>
      </c>
      <c r="B18953" s="63" t="s">
        <v>8559</v>
      </c>
      <c r="C18953" s="63" t="s">
        <v>11975</v>
      </c>
      <c r="D18953" s="183" t="s">
        <v>6927</v>
      </c>
      <c r="E18953" s="126">
        <v>10000</v>
      </c>
      <c r="F18953" s="126"/>
      <c r="G18953" s="126">
        <f t="shared" si="399"/>
        <v>-10000</v>
      </c>
      <c r="H18953" s="705" t="s">
        <v>12658</v>
      </c>
      <c r="J18953" s="40"/>
    </row>
    <row r="18954" spans="1:10" ht="15" x14ac:dyDescent="0.2">
      <c r="A18954" s="734">
        <v>45376</v>
      </c>
      <c r="B18954" s="63" t="s">
        <v>11897</v>
      </c>
      <c r="C18954" s="63" t="s">
        <v>392</v>
      </c>
      <c r="D18954" s="183" t="s">
        <v>12796</v>
      </c>
      <c r="E18954" s="126">
        <v>1500</v>
      </c>
      <c r="F18954" s="126"/>
      <c r="G18954" s="126">
        <f t="shared" si="399"/>
        <v>-1500</v>
      </c>
      <c r="H18954" s="705" t="s">
        <v>12658</v>
      </c>
      <c r="J18954" s="40"/>
    </row>
    <row r="18955" spans="1:10" ht="15" x14ac:dyDescent="0.2">
      <c r="A18955" s="734">
        <v>45376</v>
      </c>
      <c r="B18955" s="63" t="s">
        <v>11089</v>
      </c>
      <c r="C18955" s="63" t="s">
        <v>392</v>
      </c>
      <c r="D18955" s="183" t="s">
        <v>6702</v>
      </c>
      <c r="E18955" s="126">
        <v>5000</v>
      </c>
      <c r="F18955" s="126"/>
      <c r="G18955" s="126">
        <f t="shared" ref="G18955:G18980" si="400">F18955-E18955</f>
        <v>-5000</v>
      </c>
      <c r="H18955" s="705" t="s">
        <v>12658</v>
      </c>
      <c r="J18955" s="40"/>
    </row>
    <row r="18956" spans="1:10" ht="15" x14ac:dyDescent="0.2">
      <c r="A18956" s="734">
        <v>45376</v>
      </c>
      <c r="B18956" s="63" t="s">
        <v>8559</v>
      </c>
      <c r="C18956" s="63" t="s">
        <v>12594</v>
      </c>
      <c r="D18956" s="183" t="s">
        <v>12797</v>
      </c>
      <c r="E18956" s="126">
        <v>15000</v>
      </c>
      <c r="F18956" s="126"/>
      <c r="G18956" s="126">
        <f t="shared" si="400"/>
        <v>-15000</v>
      </c>
      <c r="H18956" s="705" t="s">
        <v>12658</v>
      </c>
      <c r="J18956" s="40"/>
    </row>
    <row r="18957" spans="1:10" ht="15" x14ac:dyDescent="0.2">
      <c r="A18957" s="734">
        <v>45376</v>
      </c>
      <c r="B18957" s="63" t="s">
        <v>12633</v>
      </c>
      <c r="C18957" s="63" t="s">
        <v>11398</v>
      </c>
      <c r="D18957" s="183" t="s">
        <v>12797</v>
      </c>
      <c r="E18957" s="126">
        <v>200000</v>
      </c>
      <c r="F18957" s="126"/>
      <c r="G18957" s="126">
        <f t="shared" si="400"/>
        <v>-200000</v>
      </c>
      <c r="H18957" s="705" t="s">
        <v>12658</v>
      </c>
      <c r="J18957" s="40"/>
    </row>
    <row r="18958" spans="1:10" ht="15" x14ac:dyDescent="0.2">
      <c r="A18958" s="734">
        <v>45376</v>
      </c>
      <c r="B18958" s="63" t="s">
        <v>10232</v>
      </c>
      <c r="C18958" s="63" t="s">
        <v>11748</v>
      </c>
      <c r="D18958" s="183" t="s">
        <v>12816</v>
      </c>
      <c r="E18958" s="126">
        <v>369095</v>
      </c>
      <c r="F18958" s="126"/>
      <c r="G18958" s="126">
        <f>F18958-E18958</f>
        <v>-369095</v>
      </c>
      <c r="H18958" s="705" t="s">
        <v>12658</v>
      </c>
    </row>
    <row r="18959" spans="1:10" ht="24" x14ac:dyDescent="0.2">
      <c r="A18959" s="734">
        <v>45376</v>
      </c>
      <c r="B18959" s="63" t="s">
        <v>11089</v>
      </c>
      <c r="C18959" s="566" t="s">
        <v>10993</v>
      </c>
      <c r="D18959" s="875" t="s">
        <v>12798</v>
      </c>
      <c r="E18959" s="567">
        <v>63000</v>
      </c>
      <c r="F18959" s="126"/>
      <c r="G18959" s="126">
        <f t="shared" si="400"/>
        <v>-63000</v>
      </c>
      <c r="H18959" s="705" t="s">
        <v>12658</v>
      </c>
      <c r="J18959" s="40"/>
    </row>
    <row r="18960" spans="1:10" ht="24" x14ac:dyDescent="0.2">
      <c r="A18960" s="734">
        <v>45376</v>
      </c>
      <c r="B18960" s="63" t="s">
        <v>11897</v>
      </c>
      <c r="C18960" s="566" t="s">
        <v>10993</v>
      </c>
      <c r="D18960" s="875" t="s">
        <v>12798</v>
      </c>
      <c r="E18960" s="567">
        <v>68000</v>
      </c>
      <c r="F18960" s="126"/>
      <c r="G18960" s="126">
        <f t="shared" si="400"/>
        <v>-68000</v>
      </c>
      <c r="H18960" s="705" t="s">
        <v>12658</v>
      </c>
      <c r="J18960" s="40"/>
    </row>
    <row r="18961" spans="1:10" ht="24" x14ac:dyDescent="0.2">
      <c r="A18961" s="734">
        <v>45376</v>
      </c>
      <c r="B18961" s="63" t="s">
        <v>9986</v>
      </c>
      <c r="C18961" s="566" t="s">
        <v>10993</v>
      </c>
      <c r="D18961" s="875" t="s">
        <v>12798</v>
      </c>
      <c r="E18961" s="567">
        <v>20240</v>
      </c>
      <c r="F18961" s="126"/>
      <c r="G18961" s="126">
        <f t="shared" si="400"/>
        <v>-20240</v>
      </c>
      <c r="H18961" s="705" t="s">
        <v>12658</v>
      </c>
      <c r="J18961" s="40"/>
    </row>
    <row r="18962" spans="1:10" ht="15" x14ac:dyDescent="0.2">
      <c r="A18962" s="734">
        <v>45376</v>
      </c>
      <c r="B18962" s="63" t="s">
        <v>11897</v>
      </c>
      <c r="C18962" s="63" t="s">
        <v>10993</v>
      </c>
      <c r="D18962" s="183" t="s">
        <v>12799</v>
      </c>
      <c r="E18962" s="126">
        <v>46370</v>
      </c>
      <c r="F18962" s="126"/>
      <c r="G18962" s="126">
        <f t="shared" si="400"/>
        <v>-46370</v>
      </c>
      <c r="H18962" s="705" t="s">
        <v>12658</v>
      </c>
      <c r="J18962" s="40"/>
    </row>
    <row r="18963" spans="1:10" ht="15" x14ac:dyDescent="0.2">
      <c r="A18963" s="734">
        <v>45376</v>
      </c>
      <c r="B18963" s="63" t="s">
        <v>8876</v>
      </c>
      <c r="C18963" s="566" t="s">
        <v>10993</v>
      </c>
      <c r="D18963" s="875" t="s">
        <v>12800</v>
      </c>
      <c r="E18963" s="567">
        <v>38087</v>
      </c>
      <c r="F18963" s="126"/>
      <c r="G18963" s="126">
        <f t="shared" si="400"/>
        <v>-38087</v>
      </c>
      <c r="H18963" s="705" t="s">
        <v>12658</v>
      </c>
      <c r="J18963" s="40"/>
    </row>
    <row r="18964" spans="1:10" ht="15" x14ac:dyDescent="0.2">
      <c r="A18964" s="734">
        <v>45376</v>
      </c>
      <c r="B18964" s="63" t="s">
        <v>11897</v>
      </c>
      <c r="C18964" s="566" t="s">
        <v>10993</v>
      </c>
      <c r="D18964" s="875" t="s">
        <v>12800</v>
      </c>
      <c r="E18964" s="567">
        <v>267086</v>
      </c>
      <c r="F18964" s="126"/>
      <c r="G18964" s="126">
        <f t="shared" si="400"/>
        <v>-267086</v>
      </c>
      <c r="H18964" s="705" t="s">
        <v>12658</v>
      </c>
      <c r="J18964" s="40"/>
    </row>
    <row r="18965" spans="1:10" ht="15" x14ac:dyDescent="0.2">
      <c r="A18965" s="734">
        <v>45376</v>
      </c>
      <c r="B18965" s="63" t="s">
        <v>11093</v>
      </c>
      <c r="C18965" s="566" t="s">
        <v>10993</v>
      </c>
      <c r="D18965" s="875" t="s">
        <v>12800</v>
      </c>
      <c r="E18965" s="567">
        <v>19680</v>
      </c>
      <c r="F18965" s="126"/>
      <c r="G18965" s="126">
        <f t="shared" si="400"/>
        <v>-19680</v>
      </c>
      <c r="H18965" s="705" t="s">
        <v>12658</v>
      </c>
      <c r="J18965" s="40"/>
    </row>
    <row r="18966" spans="1:10" ht="15" x14ac:dyDescent="0.2">
      <c r="A18966" s="734">
        <v>45376</v>
      </c>
      <c r="B18966" s="63" t="s">
        <v>11089</v>
      </c>
      <c r="C18966" s="566" t="s">
        <v>10993</v>
      </c>
      <c r="D18966" s="875" t="s">
        <v>12800</v>
      </c>
      <c r="E18966" s="567">
        <v>44000</v>
      </c>
      <c r="F18966" s="126"/>
      <c r="G18966" s="126">
        <f t="shared" si="400"/>
        <v>-44000</v>
      </c>
      <c r="H18966" s="705" t="s">
        <v>12658</v>
      </c>
      <c r="J18966" s="40"/>
    </row>
    <row r="18967" spans="1:10" ht="15" x14ac:dyDescent="0.2">
      <c r="A18967" s="734">
        <v>45377</v>
      </c>
      <c r="B18967" s="63" t="s">
        <v>10908</v>
      </c>
      <c r="C18967" s="63" t="s">
        <v>10853</v>
      </c>
      <c r="D18967" s="183" t="s">
        <v>12801</v>
      </c>
      <c r="E18967" s="126">
        <v>100000</v>
      </c>
      <c r="F18967" s="126"/>
      <c r="G18967" s="126">
        <f t="shared" si="400"/>
        <v>-100000</v>
      </c>
      <c r="H18967" s="705" t="s">
        <v>12658</v>
      </c>
      <c r="J18967" s="40"/>
    </row>
    <row r="18968" spans="1:10" ht="15" x14ac:dyDescent="0.2">
      <c r="A18968" s="734">
        <v>45377</v>
      </c>
      <c r="B18968" s="63" t="s">
        <v>10908</v>
      </c>
      <c r="C18968" s="63" t="s">
        <v>11110</v>
      </c>
      <c r="D18968" s="183" t="s">
        <v>12803</v>
      </c>
      <c r="E18968" s="126">
        <v>200000</v>
      </c>
      <c r="F18968" s="126"/>
      <c r="G18968" s="126">
        <f t="shared" si="400"/>
        <v>-200000</v>
      </c>
      <c r="H18968" s="705" t="s">
        <v>12658</v>
      </c>
      <c r="J18968" s="40"/>
    </row>
    <row r="18969" spans="1:10" ht="15" x14ac:dyDescent="0.2">
      <c r="A18969" s="734">
        <v>45377</v>
      </c>
      <c r="B18969" s="63" t="s">
        <v>10908</v>
      </c>
      <c r="C18969" s="63" t="s">
        <v>11110</v>
      </c>
      <c r="D18969" s="183" t="s">
        <v>12803</v>
      </c>
      <c r="E18969" s="126">
        <v>100000</v>
      </c>
      <c r="F18969" s="126"/>
      <c r="G18969" s="126">
        <f t="shared" ref="G18969" si="401">F18969-E18969</f>
        <v>-100000</v>
      </c>
      <c r="H18969" s="705" t="s">
        <v>12658</v>
      </c>
      <c r="J18969" s="40"/>
    </row>
    <row r="18970" spans="1:10" ht="15" x14ac:dyDescent="0.2">
      <c r="A18970" s="734">
        <v>45377</v>
      </c>
      <c r="B18970" s="63" t="s">
        <v>12365</v>
      </c>
      <c r="C18970" s="63" t="s">
        <v>11428</v>
      </c>
      <c r="D18970" s="183" t="s">
        <v>12804</v>
      </c>
      <c r="E18970" s="126">
        <v>150000</v>
      </c>
      <c r="F18970" s="126"/>
      <c r="G18970" s="126">
        <f t="shared" si="400"/>
        <v>-150000</v>
      </c>
      <c r="H18970" s="705" t="s">
        <v>12658</v>
      </c>
      <c r="J18970" s="40"/>
    </row>
    <row r="18971" spans="1:10" ht="15" x14ac:dyDescent="0.2">
      <c r="A18971" s="734">
        <v>45377</v>
      </c>
      <c r="B18971" s="63" t="s">
        <v>12633</v>
      </c>
      <c r="C18971" s="63" t="s">
        <v>11398</v>
      </c>
      <c r="D18971" s="183" t="s">
        <v>12823</v>
      </c>
      <c r="E18971" s="126">
        <v>100000</v>
      </c>
      <c r="F18971" s="126"/>
      <c r="G18971" s="126">
        <f t="shared" si="400"/>
        <v>-100000</v>
      </c>
      <c r="H18971" s="705" t="s">
        <v>12658</v>
      </c>
      <c r="J18971" s="40"/>
    </row>
    <row r="18972" spans="1:10" ht="15" x14ac:dyDescent="0.2">
      <c r="A18972" s="734">
        <v>45377</v>
      </c>
      <c r="B18972" s="63" t="s">
        <v>103</v>
      </c>
      <c r="C18972" s="63" t="s">
        <v>2996</v>
      </c>
      <c r="D18972" s="183" t="s">
        <v>370</v>
      </c>
      <c r="E18972" s="126">
        <v>5330</v>
      </c>
      <c r="F18972" s="126"/>
      <c r="G18972" s="126">
        <f t="shared" ref="G18972:G18976" si="402">F18972-E18972</f>
        <v>-5330</v>
      </c>
      <c r="H18972" s="705" t="s">
        <v>12658</v>
      </c>
      <c r="J18972" s="40"/>
    </row>
    <row r="18973" spans="1:10" ht="15" x14ac:dyDescent="0.2">
      <c r="A18973" s="734">
        <v>45377</v>
      </c>
      <c r="B18973" s="63" t="s">
        <v>11897</v>
      </c>
      <c r="C18973" s="63" t="s">
        <v>5741</v>
      </c>
      <c r="D18973" s="183" t="s">
        <v>370</v>
      </c>
      <c r="E18973" s="126">
        <v>1300</v>
      </c>
      <c r="F18973" s="126"/>
      <c r="G18973" s="126">
        <f t="shared" si="402"/>
        <v>-1300</v>
      </c>
      <c r="H18973" s="705" t="s">
        <v>12658</v>
      </c>
      <c r="J18973" s="40"/>
    </row>
    <row r="18974" spans="1:10" ht="15" x14ac:dyDescent="0.2">
      <c r="A18974" s="734">
        <v>45377</v>
      </c>
      <c r="B18974" s="63" t="s">
        <v>10908</v>
      </c>
      <c r="C18974" s="63" t="s">
        <v>5741</v>
      </c>
      <c r="D18974" s="183" t="s">
        <v>370</v>
      </c>
      <c r="E18974" s="126">
        <v>350</v>
      </c>
      <c r="F18974" s="126"/>
      <c r="G18974" s="126">
        <f t="shared" si="402"/>
        <v>-350</v>
      </c>
      <c r="H18974" s="705" t="s">
        <v>12658</v>
      </c>
      <c r="J18974" s="40"/>
    </row>
    <row r="18975" spans="1:10" ht="15" x14ac:dyDescent="0.2">
      <c r="A18975" s="734">
        <v>45377</v>
      </c>
      <c r="B18975" s="63" t="s">
        <v>10908</v>
      </c>
      <c r="C18975" s="63" t="s">
        <v>5741</v>
      </c>
      <c r="D18975" s="183" t="s">
        <v>370</v>
      </c>
      <c r="E18975" s="126">
        <v>350</v>
      </c>
      <c r="F18975" s="126"/>
      <c r="G18975" s="126">
        <f t="shared" si="402"/>
        <v>-350</v>
      </c>
      <c r="H18975" s="705" t="s">
        <v>12658</v>
      </c>
      <c r="J18975" s="40"/>
    </row>
    <row r="18976" spans="1:10" ht="15" x14ac:dyDescent="0.2">
      <c r="A18976" s="734">
        <v>45377</v>
      </c>
      <c r="B18976" s="63" t="s">
        <v>12817</v>
      </c>
      <c r="C18976" s="63" t="s">
        <v>5741</v>
      </c>
      <c r="D18976" s="183" t="s">
        <v>370</v>
      </c>
      <c r="E18976" s="126">
        <v>1000</v>
      </c>
      <c r="F18976" s="126"/>
      <c r="G18976" s="126">
        <f t="shared" si="402"/>
        <v>-1000</v>
      </c>
      <c r="H18976" s="705" t="s">
        <v>12658</v>
      </c>
      <c r="J18976" s="40"/>
    </row>
    <row r="18977" spans="1:10" ht="24" x14ac:dyDescent="0.2">
      <c r="A18977" s="734">
        <v>45379</v>
      </c>
      <c r="B18977" s="63" t="s">
        <v>12633</v>
      </c>
      <c r="C18977" s="63" t="s">
        <v>12805</v>
      </c>
      <c r="D18977" s="183" t="s">
        <v>12806</v>
      </c>
      <c r="E18977" s="126">
        <v>1000000</v>
      </c>
      <c r="F18977" s="126"/>
      <c r="G18977" s="126">
        <f t="shared" si="400"/>
        <v>-1000000</v>
      </c>
      <c r="H18977" s="705" t="s">
        <v>12658</v>
      </c>
      <c r="J18977" s="40"/>
    </row>
    <row r="18978" spans="1:10" ht="15" x14ac:dyDescent="0.2">
      <c r="A18978" s="734">
        <v>45379</v>
      </c>
      <c r="B18978" s="63" t="s">
        <v>12531</v>
      </c>
      <c r="C18978" s="63" t="s">
        <v>438</v>
      </c>
      <c r="D18978" s="183" t="s">
        <v>12808</v>
      </c>
      <c r="E18978" s="126">
        <v>225000</v>
      </c>
      <c r="F18978" s="126"/>
      <c r="G18978" s="126">
        <f t="shared" si="400"/>
        <v>-225000</v>
      </c>
      <c r="H18978" s="705" t="s">
        <v>12658</v>
      </c>
      <c r="J18978" s="40"/>
    </row>
    <row r="18979" spans="1:10" ht="15" x14ac:dyDescent="0.2">
      <c r="A18979" s="734">
        <v>45379</v>
      </c>
      <c r="B18979" s="63" t="s">
        <v>12531</v>
      </c>
      <c r="C18979" s="63" t="s">
        <v>12640</v>
      </c>
      <c r="D18979" s="183" t="s">
        <v>12809</v>
      </c>
      <c r="E18979" s="126">
        <v>35000</v>
      </c>
      <c r="F18979" s="126"/>
      <c r="G18979" s="126">
        <f t="shared" si="400"/>
        <v>-35000</v>
      </c>
      <c r="H18979" s="705" t="s">
        <v>12658</v>
      </c>
      <c r="J18979" s="40"/>
    </row>
    <row r="18980" spans="1:10" ht="15" x14ac:dyDescent="0.2">
      <c r="A18980" s="734">
        <v>45380</v>
      </c>
      <c r="B18980" s="63" t="s">
        <v>11135</v>
      </c>
      <c r="C18980" s="63" t="s">
        <v>12516</v>
      </c>
      <c r="D18980" s="183" t="s">
        <v>11171</v>
      </c>
      <c r="E18980" s="126">
        <v>500000</v>
      </c>
      <c r="F18980" s="126"/>
      <c r="G18980" s="126">
        <f t="shared" si="400"/>
        <v>-500000</v>
      </c>
      <c r="H18980" s="705" t="s">
        <v>12658</v>
      </c>
      <c r="J18980" s="40"/>
    </row>
    <row r="18981" spans="1:10" ht="15" x14ac:dyDescent="0.2">
      <c r="A18981" s="734">
        <v>45380</v>
      </c>
      <c r="B18981" s="63" t="s">
        <v>11897</v>
      </c>
      <c r="C18981" s="63" t="s">
        <v>5410</v>
      </c>
      <c r="D18981" s="183" t="s">
        <v>12812</v>
      </c>
      <c r="E18981" s="126">
        <v>18000</v>
      </c>
      <c r="F18981" s="126"/>
      <c r="G18981" s="126">
        <f t="shared" ref="G18981:G18983" si="403">F18981-E18981</f>
        <v>-18000</v>
      </c>
      <c r="H18981" s="705" t="s">
        <v>12658</v>
      </c>
      <c r="J18981" s="40"/>
    </row>
    <row r="18982" spans="1:10" ht="15" x14ac:dyDescent="0.2">
      <c r="A18982" s="734">
        <v>45380</v>
      </c>
      <c r="B18982" s="63" t="s">
        <v>11897</v>
      </c>
      <c r="C18982" s="63" t="s">
        <v>5410</v>
      </c>
      <c r="D18982" s="183" t="s">
        <v>12813</v>
      </c>
      <c r="E18982" s="126">
        <v>20000</v>
      </c>
      <c r="F18982" s="126"/>
      <c r="G18982" s="126">
        <f t="shared" si="403"/>
        <v>-20000</v>
      </c>
      <c r="H18982" s="705" t="s">
        <v>12658</v>
      </c>
      <c r="J18982" s="40"/>
    </row>
    <row r="18983" spans="1:10" ht="15" x14ac:dyDescent="0.2">
      <c r="A18983" s="734">
        <v>45380</v>
      </c>
      <c r="B18983" s="63" t="s">
        <v>11897</v>
      </c>
      <c r="C18983" s="63" t="s">
        <v>5410</v>
      </c>
      <c r="D18983" s="183" t="s">
        <v>12814</v>
      </c>
      <c r="E18983" s="126">
        <v>18000</v>
      </c>
      <c r="F18983" s="126"/>
      <c r="G18983" s="126">
        <f t="shared" si="403"/>
        <v>-18000</v>
      </c>
      <c r="H18983" s="705" t="s">
        <v>12658</v>
      </c>
      <c r="J18983" s="40"/>
    </row>
    <row r="18984" spans="1:10" ht="15" x14ac:dyDescent="0.2">
      <c r="A18984" s="734">
        <v>45380</v>
      </c>
      <c r="B18984" s="63" t="s">
        <v>103</v>
      </c>
      <c r="C18984" s="551" t="s">
        <v>8150</v>
      </c>
      <c r="D18984" s="740" t="s">
        <v>6337</v>
      </c>
      <c r="E18984" s="552">
        <v>18965</v>
      </c>
      <c r="F18984" s="126"/>
      <c r="G18984" s="126">
        <f t="shared" ref="G18984:G18992" si="404">F18984-E18984</f>
        <v>-18965</v>
      </c>
      <c r="H18984" s="705" t="s">
        <v>12658</v>
      </c>
      <c r="J18984" s="40"/>
    </row>
    <row r="18985" spans="1:10" ht="15" x14ac:dyDescent="0.2">
      <c r="A18985" s="734">
        <v>45380</v>
      </c>
      <c r="B18985" s="63" t="s">
        <v>25</v>
      </c>
      <c r="C18985" s="551" t="s">
        <v>8150</v>
      </c>
      <c r="D18985" s="740" t="s">
        <v>6337</v>
      </c>
      <c r="E18985" s="552">
        <v>44854</v>
      </c>
      <c r="F18985" s="126"/>
      <c r="G18985" s="126">
        <f t="shared" si="404"/>
        <v>-44854</v>
      </c>
      <c r="H18985" s="705" t="s">
        <v>12658</v>
      </c>
      <c r="J18985" s="40"/>
    </row>
    <row r="18986" spans="1:10" ht="15" x14ac:dyDescent="0.2">
      <c r="A18986" s="734">
        <v>45380</v>
      </c>
      <c r="B18986" s="63" t="s">
        <v>12817</v>
      </c>
      <c r="C18986" s="63" t="s">
        <v>10993</v>
      </c>
      <c r="D18986" s="183" t="s">
        <v>12818</v>
      </c>
      <c r="E18986" s="126">
        <v>13540</v>
      </c>
      <c r="F18986" s="126"/>
      <c r="G18986" s="126">
        <f t="shared" si="404"/>
        <v>-13540</v>
      </c>
      <c r="H18986" s="705" t="s">
        <v>12658</v>
      </c>
      <c r="J18986" s="40"/>
    </row>
    <row r="18987" spans="1:10" ht="15" x14ac:dyDescent="0.2">
      <c r="A18987" s="734">
        <v>45380</v>
      </c>
      <c r="B18987" s="63" t="s">
        <v>10908</v>
      </c>
      <c r="C18987" s="63" t="s">
        <v>10993</v>
      </c>
      <c r="D18987" s="183" t="s">
        <v>12820</v>
      </c>
      <c r="E18987" s="126">
        <v>3000</v>
      </c>
      <c r="F18987" s="126"/>
      <c r="G18987" s="126">
        <f t="shared" si="404"/>
        <v>-3000</v>
      </c>
      <c r="H18987" s="705" t="s">
        <v>12658</v>
      </c>
      <c r="J18987" s="40"/>
    </row>
    <row r="18988" spans="1:10" ht="15" x14ac:dyDescent="0.2">
      <c r="A18988" s="734">
        <v>45380</v>
      </c>
      <c r="B18988" s="63" t="s">
        <v>12817</v>
      </c>
      <c r="C18988" s="63" t="s">
        <v>10993</v>
      </c>
      <c r="D18988" s="183" t="s">
        <v>12819</v>
      </c>
      <c r="E18988" s="126">
        <v>280</v>
      </c>
      <c r="F18988" s="126"/>
      <c r="G18988" s="126">
        <f t="shared" si="404"/>
        <v>-280</v>
      </c>
      <c r="H18988" s="705" t="s">
        <v>12658</v>
      </c>
      <c r="J18988" s="40"/>
    </row>
    <row r="18989" spans="1:10" ht="15" x14ac:dyDescent="0.2">
      <c r="A18989" s="734">
        <v>45380</v>
      </c>
      <c r="B18989" s="63" t="s">
        <v>12817</v>
      </c>
      <c r="C18989" s="63" t="s">
        <v>10993</v>
      </c>
      <c r="D18989" s="183" t="s">
        <v>12821</v>
      </c>
      <c r="E18989" s="126">
        <v>15660</v>
      </c>
      <c r="F18989" s="126"/>
      <c r="G18989" s="126">
        <f t="shared" si="404"/>
        <v>-15660</v>
      </c>
      <c r="H18989" s="705" t="s">
        <v>12658</v>
      </c>
      <c r="J18989" s="40"/>
    </row>
    <row r="18990" spans="1:10" ht="15" x14ac:dyDescent="0.2">
      <c r="A18990" s="734">
        <v>45380</v>
      </c>
      <c r="B18990" s="63" t="s">
        <v>10908</v>
      </c>
      <c r="C18990" s="63" t="s">
        <v>392</v>
      </c>
      <c r="D18990" s="183" t="s">
        <v>10556</v>
      </c>
      <c r="E18990" s="126">
        <v>12000</v>
      </c>
      <c r="F18990" s="126"/>
      <c r="G18990" s="126">
        <f t="shared" si="404"/>
        <v>-12000</v>
      </c>
      <c r="H18990" s="705" t="s">
        <v>12658</v>
      </c>
      <c r="J18990" s="40"/>
    </row>
    <row r="18991" spans="1:10" ht="15" x14ac:dyDescent="0.2">
      <c r="A18991" s="734">
        <v>45380</v>
      </c>
      <c r="B18991" s="63" t="s">
        <v>10908</v>
      </c>
      <c r="C18991" s="63" t="s">
        <v>286</v>
      </c>
      <c r="D18991" s="183" t="s">
        <v>10887</v>
      </c>
      <c r="E18991" s="126">
        <v>1000</v>
      </c>
      <c r="F18991" s="126"/>
      <c r="G18991" s="126">
        <f t="shared" si="404"/>
        <v>-1000</v>
      </c>
      <c r="H18991" s="705" t="s">
        <v>12658</v>
      </c>
      <c r="J18991" s="40"/>
    </row>
    <row r="18992" spans="1:10" ht="15" x14ac:dyDescent="0.2">
      <c r="A18992" s="734">
        <v>45380</v>
      </c>
      <c r="B18992" s="63" t="s">
        <v>10908</v>
      </c>
      <c r="C18992" s="63" t="s">
        <v>5741</v>
      </c>
      <c r="D18992" s="183" t="s">
        <v>158</v>
      </c>
      <c r="E18992" s="126">
        <v>2650</v>
      </c>
      <c r="F18992" s="126"/>
      <c r="G18992" s="126">
        <f t="shared" si="404"/>
        <v>-2650</v>
      </c>
      <c r="H18992" s="705" t="s">
        <v>12658</v>
      </c>
      <c r="J18992" s="40"/>
    </row>
    <row r="18993" spans="1:8" ht="15" x14ac:dyDescent="0.2">
      <c r="A18993" s="733">
        <v>45355</v>
      </c>
      <c r="B18993" s="174" t="s">
        <v>11635</v>
      </c>
      <c r="C18993" s="174" t="s">
        <v>11291</v>
      </c>
      <c r="D18993" s="228" t="s">
        <v>12659</v>
      </c>
      <c r="E18993" s="236">
        <v>65000</v>
      </c>
      <c r="F18993" s="236"/>
      <c r="G18993" s="236">
        <f t="shared" si="383"/>
        <v>-65000</v>
      </c>
      <c r="H18993" s="709" t="s">
        <v>12658</v>
      </c>
    </row>
    <row r="18994" spans="1:8" ht="24" x14ac:dyDescent="0.2">
      <c r="A18994" s="733">
        <v>45355</v>
      </c>
      <c r="B18994" s="174" t="s">
        <v>11897</v>
      </c>
      <c r="C18994" s="174" t="s">
        <v>11291</v>
      </c>
      <c r="D18994" s="228" t="s">
        <v>12660</v>
      </c>
      <c r="E18994" s="236">
        <v>135000</v>
      </c>
      <c r="F18994" s="236"/>
      <c r="G18994" s="236">
        <f t="shared" si="383"/>
        <v>-135000</v>
      </c>
      <c r="H18994" s="709" t="s">
        <v>12658</v>
      </c>
    </row>
    <row r="18995" spans="1:8" ht="15" x14ac:dyDescent="0.2">
      <c r="A18995" s="733">
        <v>45356</v>
      </c>
      <c r="B18995" s="174" t="s">
        <v>12365</v>
      </c>
      <c r="C18995" s="174" t="s">
        <v>12104</v>
      </c>
      <c r="D18995" s="228" t="s">
        <v>12661</v>
      </c>
      <c r="E18995" s="236">
        <v>186000</v>
      </c>
      <c r="F18995" s="236"/>
      <c r="G18995" s="236">
        <f t="shared" si="383"/>
        <v>-186000</v>
      </c>
      <c r="H18995" s="709" t="s">
        <v>12658</v>
      </c>
    </row>
    <row r="18996" spans="1:8" ht="15" x14ac:dyDescent="0.2">
      <c r="A18996" s="733">
        <v>45359</v>
      </c>
      <c r="B18996" s="174" t="s">
        <v>9356</v>
      </c>
      <c r="C18996" s="174" t="s">
        <v>1198</v>
      </c>
      <c r="D18996" s="228" t="s">
        <v>12664</v>
      </c>
      <c r="E18996" s="236">
        <v>412181</v>
      </c>
      <c r="F18996" s="236"/>
      <c r="G18996" s="236">
        <f t="shared" si="383"/>
        <v>-412181</v>
      </c>
      <c r="H18996" s="709" t="s">
        <v>12658</v>
      </c>
    </row>
    <row r="18997" spans="1:8" ht="18.75" customHeight="1" x14ac:dyDescent="0.2">
      <c r="A18997" s="733">
        <v>45362</v>
      </c>
      <c r="B18997" s="174" t="s">
        <v>12709</v>
      </c>
      <c r="C18997" s="174" t="s">
        <v>12710</v>
      </c>
      <c r="D18997" s="228" t="s">
        <v>12711</v>
      </c>
      <c r="E18997" s="236">
        <v>1071000</v>
      </c>
      <c r="F18997" s="236"/>
      <c r="G18997" s="236">
        <f t="shared" si="383"/>
        <v>-1071000</v>
      </c>
      <c r="H18997" s="709" t="s">
        <v>12658</v>
      </c>
    </row>
    <row r="18998" spans="1:8" ht="15" x14ac:dyDescent="0.2">
      <c r="A18998" s="733">
        <v>45364</v>
      </c>
      <c r="B18998" s="174" t="s">
        <v>37</v>
      </c>
      <c r="C18998" s="551" t="s">
        <v>3003</v>
      </c>
      <c r="D18998" s="740" t="s">
        <v>12732</v>
      </c>
      <c r="E18998" s="552">
        <v>27362</v>
      </c>
      <c r="F18998" s="236"/>
      <c r="G18998" s="236">
        <f t="shared" si="383"/>
        <v>-27362</v>
      </c>
      <c r="H18998" s="709" t="s">
        <v>12658</v>
      </c>
    </row>
    <row r="18999" spans="1:8" ht="15" x14ac:dyDescent="0.2">
      <c r="A18999" s="733">
        <v>45364</v>
      </c>
      <c r="B18999" s="174" t="s">
        <v>3945</v>
      </c>
      <c r="C18999" s="551" t="s">
        <v>3003</v>
      </c>
      <c r="D18999" s="740" t="s">
        <v>12732</v>
      </c>
      <c r="E18999" s="552">
        <v>35367</v>
      </c>
      <c r="F18999" s="236"/>
      <c r="G18999" s="236">
        <f t="shared" si="383"/>
        <v>-35367</v>
      </c>
      <c r="H18999" s="709" t="s">
        <v>12658</v>
      </c>
    </row>
    <row r="19000" spans="1:8" ht="15" x14ac:dyDescent="0.2">
      <c r="A19000" s="733">
        <v>45364</v>
      </c>
      <c r="B19000" s="174" t="s">
        <v>3946</v>
      </c>
      <c r="C19000" s="551" t="s">
        <v>3003</v>
      </c>
      <c r="D19000" s="740" t="s">
        <v>12732</v>
      </c>
      <c r="E19000" s="552">
        <v>32760</v>
      </c>
      <c r="F19000" s="236"/>
      <c r="G19000" s="236">
        <f t="shared" si="383"/>
        <v>-32760</v>
      </c>
      <c r="H19000" s="709" t="s">
        <v>12658</v>
      </c>
    </row>
    <row r="19001" spans="1:8" ht="15" x14ac:dyDescent="0.2">
      <c r="A19001" s="733">
        <v>45372</v>
      </c>
      <c r="B19001" s="174" t="s">
        <v>12365</v>
      </c>
      <c r="C19001" s="174" t="s">
        <v>256</v>
      </c>
      <c r="D19001" s="228" t="s">
        <v>12789</v>
      </c>
      <c r="E19001" s="236">
        <v>712701</v>
      </c>
      <c r="F19001" s="236"/>
      <c r="G19001" s="236">
        <f t="shared" ref="G19001" si="405">F19001-E19001</f>
        <v>-712701</v>
      </c>
      <c r="H19001" s="709" t="s">
        <v>12658</v>
      </c>
    </row>
    <row r="19002" spans="1:8" ht="24" x14ac:dyDescent="0.2">
      <c r="A19002" s="730">
        <v>45359</v>
      </c>
      <c r="B19002" s="94" t="s">
        <v>9356</v>
      </c>
      <c r="C19002" s="94" t="s">
        <v>559</v>
      </c>
      <c r="D19002" s="802" t="s">
        <v>12663</v>
      </c>
      <c r="E19002" s="176"/>
      <c r="F19002" s="176">
        <v>412181</v>
      </c>
      <c r="G19002" s="176">
        <f t="shared" si="383"/>
        <v>412181</v>
      </c>
      <c r="H19002" s="702" t="s">
        <v>12658</v>
      </c>
    </row>
    <row r="19003" spans="1:8" ht="15" x14ac:dyDescent="0.2">
      <c r="A19003" s="730">
        <v>45359</v>
      </c>
      <c r="B19003" s="94" t="s">
        <v>12531</v>
      </c>
      <c r="C19003" s="94" t="s">
        <v>559</v>
      </c>
      <c r="D19003" s="802" t="s">
        <v>12682</v>
      </c>
      <c r="E19003" s="176"/>
      <c r="F19003" s="176">
        <v>8053923</v>
      </c>
      <c r="G19003" s="176">
        <f t="shared" ref="G19003" si="406">F19003-E19003</f>
        <v>8053923</v>
      </c>
      <c r="H19003" s="702" t="s">
        <v>12658</v>
      </c>
    </row>
    <row r="19004" spans="1:8" ht="15" x14ac:dyDescent="0.2">
      <c r="A19004" s="730">
        <v>45359</v>
      </c>
      <c r="B19004" s="94" t="s">
        <v>3946</v>
      </c>
      <c r="C19004" s="94" t="s">
        <v>559</v>
      </c>
      <c r="D19004" s="892" t="s">
        <v>12791</v>
      </c>
      <c r="E19004" s="176"/>
      <c r="F19004" s="176">
        <v>359992</v>
      </c>
      <c r="G19004" s="92">
        <f>F19004-E19004</f>
        <v>359992</v>
      </c>
      <c r="H19004" s="702" t="s">
        <v>12658</v>
      </c>
    </row>
    <row r="19005" spans="1:8" ht="15" x14ac:dyDescent="0.2">
      <c r="A19005" s="730">
        <v>45362</v>
      </c>
      <c r="B19005" s="94" t="s">
        <v>12365</v>
      </c>
      <c r="C19005" s="94" t="s">
        <v>559</v>
      </c>
      <c r="D19005" s="802" t="s">
        <v>12697</v>
      </c>
      <c r="E19005" s="176"/>
      <c r="F19005" s="176">
        <v>4658436</v>
      </c>
      <c r="G19005" s="176">
        <f t="shared" ref="G19005:G19010" si="407">F19005-E19005</f>
        <v>4658436</v>
      </c>
      <c r="H19005" s="702" t="s">
        <v>12658</v>
      </c>
    </row>
    <row r="19006" spans="1:8" ht="15" x14ac:dyDescent="0.2">
      <c r="A19006" s="730">
        <v>45362</v>
      </c>
      <c r="B19006" s="91" t="s">
        <v>11897</v>
      </c>
      <c r="C19006" s="94" t="s">
        <v>559</v>
      </c>
      <c r="D19006" s="801" t="s">
        <v>12706</v>
      </c>
      <c r="E19006" s="92"/>
      <c r="F19006" s="92">
        <v>6010680</v>
      </c>
      <c r="G19006" s="92">
        <f t="shared" si="407"/>
        <v>6010680</v>
      </c>
      <c r="H19006" s="702" t="s">
        <v>12658</v>
      </c>
    </row>
    <row r="19007" spans="1:8" ht="15" x14ac:dyDescent="0.2">
      <c r="A19007" s="730">
        <v>45362</v>
      </c>
      <c r="B19007" s="91" t="s">
        <v>11897</v>
      </c>
      <c r="C19007" s="94" t="s">
        <v>559</v>
      </c>
      <c r="D19007" s="801" t="s">
        <v>12706</v>
      </c>
      <c r="E19007" s="92"/>
      <c r="F19007" s="92">
        <v>5060000</v>
      </c>
      <c r="G19007" s="92">
        <f t="shared" si="407"/>
        <v>5060000</v>
      </c>
      <c r="H19007" s="702" t="s">
        <v>12658</v>
      </c>
    </row>
    <row r="19008" spans="1:8" ht="15" x14ac:dyDescent="0.2">
      <c r="A19008" s="730">
        <v>45362</v>
      </c>
      <c r="B19008" s="94" t="s">
        <v>11897</v>
      </c>
      <c r="C19008" s="94" t="s">
        <v>559</v>
      </c>
      <c r="D19008" s="898" t="s">
        <v>12040</v>
      </c>
      <c r="E19008" s="643">
        <v>110000</v>
      </c>
      <c r="F19008" s="92"/>
      <c r="G19008" s="92">
        <f t="shared" si="407"/>
        <v>-110000</v>
      </c>
      <c r="H19008" s="702" t="s">
        <v>12658</v>
      </c>
    </row>
    <row r="19009" spans="1:8" ht="15" x14ac:dyDescent="0.2">
      <c r="A19009" s="730">
        <v>45362</v>
      </c>
      <c r="B19009" s="91" t="s">
        <v>11897</v>
      </c>
      <c r="C19009" s="94" t="s">
        <v>559</v>
      </c>
      <c r="D19009" s="801" t="s">
        <v>12707</v>
      </c>
      <c r="E19009" s="92"/>
      <c r="F19009" s="92">
        <v>10000000</v>
      </c>
      <c r="G19009" s="92">
        <f t="shared" si="407"/>
        <v>10000000</v>
      </c>
      <c r="H19009" s="702" t="s">
        <v>12658</v>
      </c>
    </row>
    <row r="19010" spans="1:8" ht="15" x14ac:dyDescent="0.2">
      <c r="A19010" s="730">
        <v>45362</v>
      </c>
      <c r="B19010" s="91" t="s">
        <v>11897</v>
      </c>
      <c r="C19010" s="94" t="s">
        <v>559</v>
      </c>
      <c r="D19010" s="801" t="s">
        <v>12708</v>
      </c>
      <c r="E19010" s="92"/>
      <c r="F19010" s="92">
        <v>1071000</v>
      </c>
      <c r="G19010" s="92">
        <f t="shared" si="407"/>
        <v>1071000</v>
      </c>
      <c r="H19010" s="702" t="s">
        <v>12658</v>
      </c>
    </row>
    <row r="19011" spans="1:8" ht="15" x14ac:dyDescent="0.2">
      <c r="A19011" s="730">
        <v>45366</v>
      </c>
      <c r="B19011" s="91" t="s">
        <v>12371</v>
      </c>
      <c r="C19011" s="94" t="s">
        <v>559</v>
      </c>
      <c r="D19011" s="801" t="s">
        <v>12755</v>
      </c>
      <c r="E19011" s="92"/>
      <c r="F19011" s="92">
        <v>500000</v>
      </c>
      <c r="G19011" s="92">
        <f t="shared" ref="G19011" si="408">F19011-E19011</f>
        <v>500000</v>
      </c>
      <c r="H19011" s="702" t="s">
        <v>12658</v>
      </c>
    </row>
    <row r="19012" spans="1:8" ht="15" x14ac:dyDescent="0.2">
      <c r="A19012" s="730">
        <v>45372</v>
      </c>
      <c r="B19012" s="91" t="s">
        <v>11897</v>
      </c>
      <c r="C19012" s="94" t="s">
        <v>559</v>
      </c>
      <c r="D19012" s="801" t="s">
        <v>12788</v>
      </c>
      <c r="E19012" s="92"/>
      <c r="F19012" s="92">
        <v>712701</v>
      </c>
      <c r="G19012" s="92">
        <f t="shared" ref="G19012:G19013" si="409">F19012-E19012</f>
        <v>712701</v>
      </c>
      <c r="H19012" s="702" t="s">
        <v>12658</v>
      </c>
    </row>
    <row r="19013" spans="1:8" ht="15" x14ac:dyDescent="0.2">
      <c r="A19013" s="730">
        <v>45373</v>
      </c>
      <c r="B19013" s="91" t="s">
        <v>9356</v>
      </c>
      <c r="C19013" s="94" t="s">
        <v>559</v>
      </c>
      <c r="D19013" s="801" t="s">
        <v>12815</v>
      </c>
      <c r="E19013" s="92"/>
      <c r="F19013" s="92">
        <v>369095</v>
      </c>
      <c r="G19013" s="92">
        <f t="shared" si="409"/>
        <v>369095</v>
      </c>
      <c r="H19013" s="702" t="s">
        <v>12658</v>
      </c>
    </row>
    <row r="19014" spans="1:8" ht="15" x14ac:dyDescent="0.2">
      <c r="A19014" s="730">
        <v>45381</v>
      </c>
      <c r="B19014" s="91" t="s">
        <v>11738</v>
      </c>
      <c r="C19014" s="94" t="s">
        <v>559</v>
      </c>
      <c r="D19014" s="801" t="s">
        <v>12810</v>
      </c>
      <c r="E19014" s="92"/>
      <c r="F19014" s="92">
        <v>3840424</v>
      </c>
      <c r="G19014" s="92">
        <f t="shared" ref="G19014" si="410">F19014-E19014</f>
        <v>3840424</v>
      </c>
      <c r="H19014" s="702" t="s">
        <v>12658</v>
      </c>
    </row>
    <row r="19015" spans="1:8" ht="15" x14ac:dyDescent="0.2">
      <c r="A19015" s="734">
        <v>45384</v>
      </c>
      <c r="B19015" s="1126" t="s">
        <v>11897</v>
      </c>
      <c r="C19015" s="1099" t="s">
        <v>794</v>
      </c>
      <c r="D19015" s="1127" t="s">
        <v>12833</v>
      </c>
      <c r="E19015" s="1128">
        <v>50000</v>
      </c>
      <c r="F19015" s="58"/>
      <c r="G19015" s="58">
        <f t="shared" ref="G19015:G19234" si="411">F19015-E19015</f>
        <v>-50000</v>
      </c>
      <c r="H19015" s="705" t="s">
        <v>12832</v>
      </c>
    </row>
    <row r="19016" spans="1:8" ht="15" x14ac:dyDescent="0.2">
      <c r="A19016" s="734">
        <v>45384</v>
      </c>
      <c r="B19016" s="1126" t="s">
        <v>10179</v>
      </c>
      <c r="C19016" s="1099" t="s">
        <v>794</v>
      </c>
      <c r="D19016" s="1127" t="s">
        <v>8431</v>
      </c>
      <c r="E19016" s="1128">
        <v>5000</v>
      </c>
      <c r="F19016" s="58"/>
      <c r="G19016" s="58">
        <f t="shared" si="411"/>
        <v>-5000</v>
      </c>
      <c r="H19016" s="705" t="s">
        <v>12832</v>
      </c>
    </row>
    <row r="19017" spans="1:8" ht="15" x14ac:dyDescent="0.2">
      <c r="A19017" s="734">
        <v>45384</v>
      </c>
      <c r="B19017" s="1126" t="s">
        <v>10908</v>
      </c>
      <c r="C19017" s="1099" t="s">
        <v>794</v>
      </c>
      <c r="D19017" s="1127" t="s">
        <v>12219</v>
      </c>
      <c r="E19017" s="1128">
        <v>50000</v>
      </c>
      <c r="F19017" s="58"/>
      <c r="G19017" s="58">
        <f t="shared" si="411"/>
        <v>-50000</v>
      </c>
      <c r="H19017" s="705" t="s">
        <v>12832</v>
      </c>
    </row>
    <row r="19018" spans="1:8" ht="15" x14ac:dyDescent="0.2">
      <c r="A19018" s="734">
        <v>45384</v>
      </c>
      <c r="B19018" s="1126" t="s">
        <v>103</v>
      </c>
      <c r="C19018" s="1099" t="s">
        <v>794</v>
      </c>
      <c r="D19018" s="1127" t="s">
        <v>12834</v>
      </c>
      <c r="E19018" s="1128">
        <v>105000</v>
      </c>
      <c r="F19018" s="58"/>
      <c r="G19018" s="58">
        <f t="shared" si="411"/>
        <v>-105000</v>
      </c>
      <c r="H19018" s="705" t="s">
        <v>12832</v>
      </c>
    </row>
    <row r="19019" spans="1:8" ht="15" x14ac:dyDescent="0.2">
      <c r="A19019" s="734">
        <v>45384</v>
      </c>
      <c r="B19019" s="1126" t="s">
        <v>11897</v>
      </c>
      <c r="C19019" s="1099" t="s">
        <v>794</v>
      </c>
      <c r="D19019" s="1127" t="s">
        <v>12824</v>
      </c>
      <c r="E19019" s="1128">
        <v>80160</v>
      </c>
      <c r="F19019" s="58"/>
      <c r="G19019" s="58">
        <f t="shared" ref="G19019:G19059" si="412">F19019-E19019</f>
        <v>-80160</v>
      </c>
      <c r="H19019" s="705" t="s">
        <v>12832</v>
      </c>
    </row>
    <row r="19020" spans="1:8" ht="15" x14ac:dyDescent="0.2">
      <c r="A19020" s="734">
        <v>45384</v>
      </c>
      <c r="B19020" s="1126" t="s">
        <v>12817</v>
      </c>
      <c r="C19020" s="1099" t="s">
        <v>794</v>
      </c>
      <c r="D19020" s="1127" t="s">
        <v>11846</v>
      </c>
      <c r="E19020" s="1128">
        <v>23130</v>
      </c>
      <c r="F19020" s="58"/>
      <c r="G19020" s="58">
        <f t="shared" si="412"/>
        <v>-23130</v>
      </c>
      <c r="H19020" s="705" t="s">
        <v>12832</v>
      </c>
    </row>
    <row r="19021" spans="1:8" ht="15" x14ac:dyDescent="0.2">
      <c r="A19021" s="734">
        <v>45384</v>
      </c>
      <c r="B19021" s="1126" t="s">
        <v>103</v>
      </c>
      <c r="C19021" s="1099" t="s">
        <v>794</v>
      </c>
      <c r="D19021" s="1127" t="s">
        <v>10137</v>
      </c>
      <c r="E19021" s="1128">
        <v>219500</v>
      </c>
      <c r="F19021" s="58"/>
      <c r="G19021" s="58">
        <f t="shared" ref="G19021:G19027" si="413">F19021-E19021</f>
        <v>-219500</v>
      </c>
      <c r="H19021" s="705" t="s">
        <v>12832</v>
      </c>
    </row>
    <row r="19022" spans="1:8" ht="15" x14ac:dyDescent="0.2">
      <c r="A19022" s="734">
        <v>45384</v>
      </c>
      <c r="B19022" s="1126" t="s">
        <v>11089</v>
      </c>
      <c r="C19022" s="1099" t="s">
        <v>794</v>
      </c>
      <c r="D19022" s="1127" t="s">
        <v>11847</v>
      </c>
      <c r="E19022" s="1128">
        <v>44050</v>
      </c>
      <c r="F19022" s="58"/>
      <c r="G19022" s="58">
        <f t="shared" si="413"/>
        <v>-44050</v>
      </c>
      <c r="H19022" s="705" t="s">
        <v>12832</v>
      </c>
    </row>
    <row r="19023" spans="1:8" ht="15" x14ac:dyDescent="0.2">
      <c r="A19023" s="734">
        <v>45385</v>
      </c>
      <c r="B19023" s="1126" t="s">
        <v>37</v>
      </c>
      <c r="C19023" s="1099" t="s">
        <v>794</v>
      </c>
      <c r="D19023" s="1127" t="s">
        <v>11845</v>
      </c>
      <c r="E19023" s="1128">
        <v>186200</v>
      </c>
      <c r="F19023" s="58"/>
      <c r="G19023" s="58">
        <f t="shared" si="413"/>
        <v>-186200</v>
      </c>
      <c r="H19023" s="705" t="s">
        <v>12832</v>
      </c>
    </row>
    <row r="19024" spans="1:8" ht="15" x14ac:dyDescent="0.2">
      <c r="A19024" s="734">
        <v>45385</v>
      </c>
      <c r="B19024" s="1126" t="s">
        <v>12633</v>
      </c>
      <c r="C19024" s="1099" t="s">
        <v>794</v>
      </c>
      <c r="D19024" s="1127" t="s">
        <v>12845</v>
      </c>
      <c r="E19024" s="1128">
        <v>266282</v>
      </c>
      <c r="F19024" s="58"/>
      <c r="G19024" s="58">
        <f t="shared" si="413"/>
        <v>-266282</v>
      </c>
      <c r="H19024" s="705" t="s">
        <v>12832</v>
      </c>
    </row>
    <row r="19025" spans="1:8" ht="15" x14ac:dyDescent="0.2">
      <c r="A19025" s="734">
        <v>45385</v>
      </c>
      <c r="B19025" s="1126" t="s">
        <v>8559</v>
      </c>
      <c r="C19025" s="1099" t="s">
        <v>794</v>
      </c>
      <c r="D19025" s="1127" t="s">
        <v>12846</v>
      </c>
      <c r="E19025" s="1128">
        <v>129000</v>
      </c>
      <c r="F19025" s="58"/>
      <c r="G19025" s="58">
        <f t="shared" si="413"/>
        <v>-129000</v>
      </c>
      <c r="H19025" s="705" t="s">
        <v>12832</v>
      </c>
    </row>
    <row r="19026" spans="1:8" ht="15" x14ac:dyDescent="0.2">
      <c r="A19026" s="734">
        <v>45386</v>
      </c>
      <c r="B19026" s="1099" t="s">
        <v>11738</v>
      </c>
      <c r="C19026" s="1099" t="s">
        <v>794</v>
      </c>
      <c r="D19026" s="1102" t="s">
        <v>12410</v>
      </c>
      <c r="E19026" s="1101">
        <v>535700</v>
      </c>
      <c r="F19026" s="126"/>
      <c r="G19026" s="126">
        <f t="shared" si="413"/>
        <v>-535700</v>
      </c>
      <c r="H19026" s="705" t="s">
        <v>12832</v>
      </c>
    </row>
    <row r="19027" spans="1:8" ht="15" x14ac:dyDescent="0.2">
      <c r="A19027" s="734">
        <v>45386</v>
      </c>
      <c r="B19027" s="1099" t="s">
        <v>11738</v>
      </c>
      <c r="C19027" s="1099" t="s">
        <v>794</v>
      </c>
      <c r="D19027" s="1102" t="s">
        <v>12859</v>
      </c>
      <c r="E19027" s="1101">
        <v>220000</v>
      </c>
      <c r="F19027" s="126"/>
      <c r="G19027" s="126">
        <f t="shared" si="413"/>
        <v>-220000</v>
      </c>
      <c r="H19027" s="705" t="s">
        <v>12832</v>
      </c>
    </row>
    <row r="19028" spans="1:8" ht="15" x14ac:dyDescent="0.2">
      <c r="A19028" s="734">
        <v>45386</v>
      </c>
      <c r="B19028" s="1099" t="s">
        <v>10908</v>
      </c>
      <c r="C19028" s="1099" t="s">
        <v>794</v>
      </c>
      <c r="D19028" s="1102" t="s">
        <v>12860</v>
      </c>
      <c r="E19028" s="1101">
        <v>75970</v>
      </c>
      <c r="F19028" s="126"/>
      <c r="G19028" s="126">
        <f t="shared" ref="G19028:G19030" si="414">F19028-E19028</f>
        <v>-75970</v>
      </c>
      <c r="H19028" s="705" t="s">
        <v>12832</v>
      </c>
    </row>
    <row r="19029" spans="1:8" ht="15" x14ac:dyDescent="0.2">
      <c r="A19029" s="734">
        <v>45386</v>
      </c>
      <c r="B19029" s="1099" t="s">
        <v>11897</v>
      </c>
      <c r="C19029" s="1099" t="s">
        <v>794</v>
      </c>
      <c r="D19029" s="1102" t="s">
        <v>12861</v>
      </c>
      <c r="E19029" s="1101">
        <v>75000</v>
      </c>
      <c r="F19029" s="126"/>
      <c r="G19029" s="126">
        <f t="shared" si="414"/>
        <v>-75000</v>
      </c>
      <c r="H19029" s="705" t="s">
        <v>12832</v>
      </c>
    </row>
    <row r="19030" spans="1:8" ht="15" x14ac:dyDescent="0.2">
      <c r="A19030" s="734">
        <v>45386</v>
      </c>
      <c r="B19030" s="1099" t="s">
        <v>11897</v>
      </c>
      <c r="C19030" s="1099" t="s">
        <v>794</v>
      </c>
      <c r="D19030" s="1102" t="s">
        <v>12862</v>
      </c>
      <c r="E19030" s="1101">
        <v>57260</v>
      </c>
      <c r="F19030" s="126"/>
      <c r="G19030" s="126">
        <f t="shared" si="414"/>
        <v>-57260</v>
      </c>
      <c r="H19030" s="705" t="s">
        <v>12832</v>
      </c>
    </row>
    <row r="19031" spans="1:8" ht="15" x14ac:dyDescent="0.2">
      <c r="A19031" s="734">
        <v>45386</v>
      </c>
      <c r="B19031" s="1099" t="s">
        <v>12826</v>
      </c>
      <c r="C19031" s="1099" t="s">
        <v>794</v>
      </c>
      <c r="D19031" s="1102" t="s">
        <v>12850</v>
      </c>
      <c r="E19031" s="1101">
        <v>43016</v>
      </c>
      <c r="F19031" s="126"/>
      <c r="G19031" s="126">
        <f>F19031-E19031</f>
        <v>-43016</v>
      </c>
      <c r="H19031" s="705" t="s">
        <v>12832</v>
      </c>
    </row>
    <row r="19032" spans="1:8" ht="15" x14ac:dyDescent="0.2">
      <c r="A19032" s="734">
        <v>45386</v>
      </c>
      <c r="B19032" s="1099" t="s">
        <v>11897</v>
      </c>
      <c r="C19032" s="1099" t="s">
        <v>794</v>
      </c>
      <c r="D19032" s="1102" t="s">
        <v>12851</v>
      </c>
      <c r="E19032" s="1101">
        <v>65000</v>
      </c>
      <c r="F19032" s="126"/>
      <c r="G19032" s="126">
        <f>F19032-E19032</f>
        <v>-65000</v>
      </c>
      <c r="H19032" s="705" t="s">
        <v>12832</v>
      </c>
    </row>
    <row r="19033" spans="1:8" ht="15" x14ac:dyDescent="0.2">
      <c r="A19033" s="734">
        <v>45386</v>
      </c>
      <c r="B19033" s="1099" t="s">
        <v>3946</v>
      </c>
      <c r="C19033" s="1099" t="s">
        <v>794</v>
      </c>
      <c r="D19033" s="1102" t="s">
        <v>12414</v>
      </c>
      <c r="E19033" s="1101">
        <v>137409.27419354839</v>
      </c>
      <c r="F19033" s="126"/>
      <c r="G19033" s="126">
        <f>F19033-E19033</f>
        <v>-137409.27419354839</v>
      </c>
      <c r="H19033" s="705" t="s">
        <v>12832</v>
      </c>
    </row>
    <row r="19034" spans="1:8" ht="15" x14ac:dyDescent="0.2">
      <c r="A19034" s="734">
        <v>45386</v>
      </c>
      <c r="B19034" s="1099" t="s">
        <v>3945</v>
      </c>
      <c r="C19034" s="1099" t="s">
        <v>794</v>
      </c>
      <c r="D19034" s="1102" t="s">
        <v>12105</v>
      </c>
      <c r="E19034" s="1101">
        <v>139459.67741935485</v>
      </c>
      <c r="F19034" s="126"/>
      <c r="G19034" s="126">
        <f>F19034-E19034</f>
        <v>-139459.67741935485</v>
      </c>
      <c r="H19034" s="705" t="s">
        <v>12832</v>
      </c>
    </row>
    <row r="19035" spans="1:8" ht="15" x14ac:dyDescent="0.2">
      <c r="A19035" s="734">
        <v>45386</v>
      </c>
      <c r="B19035" s="1099" t="s">
        <v>3946</v>
      </c>
      <c r="C19035" s="1099" t="s">
        <v>794</v>
      </c>
      <c r="D19035" s="1102" t="s">
        <v>12689</v>
      </c>
      <c r="E19035" s="1101">
        <v>28000</v>
      </c>
      <c r="F19035" s="126"/>
      <c r="G19035" s="126">
        <f>F19035-E19035</f>
        <v>-28000</v>
      </c>
      <c r="H19035" s="705" t="s">
        <v>12832</v>
      </c>
    </row>
    <row r="19036" spans="1:8" ht="15" x14ac:dyDescent="0.2">
      <c r="A19036" s="734">
        <v>45384</v>
      </c>
      <c r="B19036" s="41" t="s">
        <v>12365</v>
      </c>
      <c r="C19036" s="63" t="s">
        <v>10993</v>
      </c>
      <c r="D19036" s="108" t="s">
        <v>12836</v>
      </c>
      <c r="E19036" s="58">
        <v>100000</v>
      </c>
      <c r="F19036" s="58"/>
      <c r="G19036" s="58">
        <f t="shared" si="412"/>
        <v>-100000</v>
      </c>
      <c r="H19036" s="705" t="s">
        <v>12832</v>
      </c>
    </row>
    <row r="19037" spans="1:8" ht="15" x14ac:dyDescent="0.2">
      <c r="A19037" s="734">
        <v>45384</v>
      </c>
      <c r="B19037" s="41" t="s">
        <v>3946</v>
      </c>
      <c r="C19037" s="63" t="s">
        <v>10993</v>
      </c>
      <c r="D19037" s="108" t="s">
        <v>12825</v>
      </c>
      <c r="E19037" s="58">
        <v>1700</v>
      </c>
      <c r="F19037" s="58"/>
      <c r="G19037" s="58">
        <f t="shared" si="412"/>
        <v>-1700</v>
      </c>
      <c r="H19037" s="705" t="s">
        <v>12832</v>
      </c>
    </row>
    <row r="19038" spans="1:8" ht="15" x14ac:dyDescent="0.2">
      <c r="A19038" s="734">
        <v>45384</v>
      </c>
      <c r="B19038" s="1129" t="s">
        <v>103</v>
      </c>
      <c r="C19038" s="1130" t="s">
        <v>9731</v>
      </c>
      <c r="D19038" s="1131" t="s">
        <v>12842</v>
      </c>
      <c r="E19038" s="1132">
        <v>874250</v>
      </c>
      <c r="F19038" s="58"/>
      <c r="G19038" s="58">
        <f t="shared" ref="G19038" si="415">F19038-E19038</f>
        <v>-874250</v>
      </c>
      <c r="H19038" s="705" t="s">
        <v>12832</v>
      </c>
    </row>
    <row r="19039" spans="1:8" ht="15" x14ac:dyDescent="0.2">
      <c r="A19039" s="734">
        <v>45384</v>
      </c>
      <c r="B19039" s="41" t="s">
        <v>103</v>
      </c>
      <c r="C19039" s="63" t="s">
        <v>103</v>
      </c>
      <c r="D19039" s="108" t="s">
        <v>12556</v>
      </c>
      <c r="E19039" s="58">
        <v>3000</v>
      </c>
      <c r="F19039" s="58"/>
      <c r="G19039" s="58">
        <f t="shared" si="412"/>
        <v>-3000</v>
      </c>
      <c r="H19039" s="705" t="s">
        <v>12832</v>
      </c>
    </row>
    <row r="19040" spans="1:8" ht="15" x14ac:dyDescent="0.2">
      <c r="A19040" s="734">
        <v>45384</v>
      </c>
      <c r="B19040" s="41" t="s">
        <v>12826</v>
      </c>
      <c r="C19040" s="63" t="s">
        <v>5410</v>
      </c>
      <c r="D19040" s="108" t="s">
        <v>12423</v>
      </c>
      <c r="E19040" s="58">
        <v>5000</v>
      </c>
      <c r="F19040" s="58"/>
      <c r="G19040" s="58">
        <f t="shared" si="412"/>
        <v>-5000</v>
      </c>
      <c r="H19040" s="705" t="s">
        <v>12832</v>
      </c>
    </row>
    <row r="19041" spans="1:8" ht="15" x14ac:dyDescent="0.2">
      <c r="A19041" s="734">
        <v>45384</v>
      </c>
      <c r="B19041" s="41" t="s">
        <v>25</v>
      </c>
      <c r="C19041" s="63" t="s">
        <v>8150</v>
      </c>
      <c r="D19041" s="108" t="s">
        <v>6310</v>
      </c>
      <c r="E19041" s="58">
        <v>1330</v>
      </c>
      <c r="F19041" s="58"/>
      <c r="G19041" s="58">
        <f t="shared" si="412"/>
        <v>-1330</v>
      </c>
      <c r="H19041" s="705" t="s">
        <v>12832</v>
      </c>
    </row>
    <row r="19042" spans="1:8" ht="15" x14ac:dyDescent="0.2">
      <c r="A19042" s="734">
        <v>45384</v>
      </c>
      <c r="B19042" s="41" t="s">
        <v>11897</v>
      </c>
      <c r="C19042" s="63" t="s">
        <v>12827</v>
      </c>
      <c r="D19042" s="108" t="s">
        <v>12828</v>
      </c>
      <c r="E19042" s="58">
        <v>35000</v>
      </c>
      <c r="F19042" s="58"/>
      <c r="G19042" s="58">
        <f t="shared" si="412"/>
        <v>-35000</v>
      </c>
      <c r="H19042" s="705" t="s">
        <v>12832</v>
      </c>
    </row>
    <row r="19043" spans="1:8" ht="15" x14ac:dyDescent="0.2">
      <c r="A19043" s="734">
        <v>45384</v>
      </c>
      <c r="B19043" s="41" t="s">
        <v>11897</v>
      </c>
      <c r="C19043" s="63" t="s">
        <v>5741</v>
      </c>
      <c r="D19043" s="108" t="s">
        <v>12829</v>
      </c>
      <c r="E19043" s="58">
        <v>4500</v>
      </c>
      <c r="F19043" s="58"/>
      <c r="G19043" s="58">
        <f t="shared" si="412"/>
        <v>-4500</v>
      </c>
      <c r="H19043" s="705" t="s">
        <v>12832</v>
      </c>
    </row>
    <row r="19044" spans="1:8" ht="15" x14ac:dyDescent="0.2">
      <c r="A19044" s="734">
        <v>45384</v>
      </c>
      <c r="B19044" s="41" t="s">
        <v>12817</v>
      </c>
      <c r="C19044" s="63" t="s">
        <v>10993</v>
      </c>
      <c r="D19044" s="108" t="s">
        <v>11724</v>
      </c>
      <c r="E19044" s="58">
        <v>1250</v>
      </c>
      <c r="F19044" s="58"/>
      <c r="G19044" s="58">
        <f t="shared" si="412"/>
        <v>-1250</v>
      </c>
      <c r="H19044" s="705" t="s">
        <v>12832</v>
      </c>
    </row>
    <row r="19045" spans="1:8" ht="15" x14ac:dyDescent="0.2">
      <c r="A19045" s="734">
        <v>45384</v>
      </c>
      <c r="B19045" s="41" t="s">
        <v>103</v>
      </c>
      <c r="C19045" s="63" t="s">
        <v>8150</v>
      </c>
      <c r="D19045" s="108" t="s">
        <v>6310</v>
      </c>
      <c r="E19045" s="58">
        <v>1200</v>
      </c>
      <c r="F19045" s="58"/>
      <c r="G19045" s="58">
        <f t="shared" si="412"/>
        <v>-1200</v>
      </c>
      <c r="H19045" s="705" t="s">
        <v>12832</v>
      </c>
    </row>
    <row r="19046" spans="1:8" ht="15" x14ac:dyDescent="0.2">
      <c r="A19046" s="734">
        <v>45384</v>
      </c>
      <c r="B19046" s="41" t="s">
        <v>12817</v>
      </c>
      <c r="C19046" s="63" t="s">
        <v>5741</v>
      </c>
      <c r="D19046" s="108" t="s">
        <v>370</v>
      </c>
      <c r="E19046" s="58">
        <v>1000</v>
      </c>
      <c r="F19046" s="58"/>
      <c r="G19046" s="58">
        <f t="shared" si="412"/>
        <v>-1000</v>
      </c>
      <c r="H19046" s="705" t="s">
        <v>12832</v>
      </c>
    </row>
    <row r="19047" spans="1:8" ht="15" x14ac:dyDescent="0.2">
      <c r="A19047" s="734">
        <v>45384</v>
      </c>
      <c r="B19047" s="41" t="s">
        <v>11897</v>
      </c>
      <c r="C19047" s="63" t="s">
        <v>5741</v>
      </c>
      <c r="D19047" s="108" t="s">
        <v>370</v>
      </c>
      <c r="E19047" s="58">
        <v>900</v>
      </c>
      <c r="F19047" s="58"/>
      <c r="G19047" s="58">
        <f t="shared" si="412"/>
        <v>-900</v>
      </c>
      <c r="H19047" s="705" t="s">
        <v>12832</v>
      </c>
    </row>
    <row r="19048" spans="1:8" ht="15" x14ac:dyDescent="0.2">
      <c r="A19048" s="734">
        <v>45384</v>
      </c>
      <c r="B19048" s="41" t="s">
        <v>11738</v>
      </c>
      <c r="C19048" s="63" t="s">
        <v>12830</v>
      </c>
      <c r="D19048" s="108" t="s">
        <v>12831</v>
      </c>
      <c r="E19048" s="58">
        <v>15000</v>
      </c>
      <c r="F19048" s="58"/>
      <c r="G19048" s="58">
        <f t="shared" si="412"/>
        <v>-15000</v>
      </c>
      <c r="H19048" s="705" t="s">
        <v>12832</v>
      </c>
    </row>
    <row r="19049" spans="1:8" ht="15" x14ac:dyDescent="0.2">
      <c r="A19049" s="734">
        <v>45384</v>
      </c>
      <c r="B19049" s="41" t="s">
        <v>12531</v>
      </c>
      <c r="C19049" s="63" t="s">
        <v>392</v>
      </c>
      <c r="D19049" s="108" t="s">
        <v>5384</v>
      </c>
      <c r="E19049" s="58">
        <v>2000</v>
      </c>
      <c r="F19049" s="58"/>
      <c r="G19049" s="58">
        <f t="shared" si="412"/>
        <v>-2000</v>
      </c>
      <c r="H19049" s="705" t="s">
        <v>12832</v>
      </c>
    </row>
    <row r="19050" spans="1:8" ht="15" x14ac:dyDescent="0.2">
      <c r="A19050" s="734">
        <v>45384</v>
      </c>
      <c r="B19050" s="41" t="s">
        <v>12826</v>
      </c>
      <c r="C19050" s="63" t="s">
        <v>392</v>
      </c>
      <c r="D19050" s="108" t="s">
        <v>5384</v>
      </c>
      <c r="E19050" s="58">
        <v>4000</v>
      </c>
      <c r="F19050" s="58"/>
      <c r="G19050" s="58">
        <f t="shared" si="412"/>
        <v>-4000</v>
      </c>
      <c r="H19050" s="705" t="s">
        <v>12832</v>
      </c>
    </row>
    <row r="19051" spans="1:8" ht="15" x14ac:dyDescent="0.2">
      <c r="A19051" s="734">
        <v>45384</v>
      </c>
      <c r="B19051" s="41" t="s">
        <v>37</v>
      </c>
      <c r="C19051" s="63" t="s">
        <v>392</v>
      </c>
      <c r="D19051" s="108" t="s">
        <v>5384</v>
      </c>
      <c r="E19051" s="58">
        <v>2000</v>
      </c>
      <c r="F19051" s="58"/>
      <c r="G19051" s="58">
        <f t="shared" si="412"/>
        <v>-2000</v>
      </c>
      <c r="H19051" s="705" t="s">
        <v>12832</v>
      </c>
    </row>
    <row r="19052" spans="1:8" ht="15" x14ac:dyDescent="0.2">
      <c r="A19052" s="734">
        <v>45384</v>
      </c>
      <c r="B19052" s="41" t="s">
        <v>11089</v>
      </c>
      <c r="C19052" s="63" t="s">
        <v>392</v>
      </c>
      <c r="D19052" s="108" t="s">
        <v>5384</v>
      </c>
      <c r="E19052" s="58">
        <v>5250</v>
      </c>
      <c r="F19052" s="58"/>
      <c r="G19052" s="58">
        <f t="shared" si="412"/>
        <v>-5250</v>
      </c>
      <c r="H19052" s="705" t="s">
        <v>12832</v>
      </c>
    </row>
    <row r="19053" spans="1:8" ht="15" x14ac:dyDescent="0.2">
      <c r="A19053" s="734">
        <v>45384</v>
      </c>
      <c r="B19053" s="41" t="s">
        <v>10776</v>
      </c>
      <c r="C19053" s="63" t="s">
        <v>10993</v>
      </c>
      <c r="D19053" s="108" t="s">
        <v>4966</v>
      </c>
      <c r="E19053" s="58">
        <v>13040</v>
      </c>
      <c r="F19053" s="58"/>
      <c r="G19053" s="58">
        <f t="shared" si="412"/>
        <v>-13040</v>
      </c>
      <c r="H19053" s="705" t="s">
        <v>12832</v>
      </c>
    </row>
    <row r="19054" spans="1:8" ht="15" x14ac:dyDescent="0.2">
      <c r="A19054" s="734">
        <v>45384</v>
      </c>
      <c r="B19054" s="41" t="s">
        <v>8559</v>
      </c>
      <c r="C19054" s="63" t="s">
        <v>10993</v>
      </c>
      <c r="D19054" s="108" t="s">
        <v>4966</v>
      </c>
      <c r="E19054" s="58">
        <v>12700</v>
      </c>
      <c r="F19054" s="58"/>
      <c r="G19054" s="58">
        <f t="shared" si="412"/>
        <v>-12700</v>
      </c>
      <c r="H19054" s="705" t="s">
        <v>12832</v>
      </c>
    </row>
    <row r="19055" spans="1:8" ht="15" x14ac:dyDescent="0.2">
      <c r="A19055" s="734">
        <v>45384</v>
      </c>
      <c r="B19055" s="41" t="s">
        <v>8559</v>
      </c>
      <c r="C19055" s="63" t="s">
        <v>10993</v>
      </c>
      <c r="D19055" s="108" t="s">
        <v>4966</v>
      </c>
      <c r="E19055" s="58">
        <v>3718</v>
      </c>
      <c r="F19055" s="58"/>
      <c r="G19055" s="58">
        <f t="shared" si="412"/>
        <v>-3718</v>
      </c>
      <c r="H19055" s="705" t="s">
        <v>12832</v>
      </c>
    </row>
    <row r="19056" spans="1:8" ht="15" x14ac:dyDescent="0.2">
      <c r="A19056" s="734">
        <v>45384</v>
      </c>
      <c r="B19056" s="41" t="s">
        <v>12531</v>
      </c>
      <c r="C19056" s="63" t="s">
        <v>10993</v>
      </c>
      <c r="D19056" s="108" t="s">
        <v>4966</v>
      </c>
      <c r="E19056" s="58">
        <v>95726</v>
      </c>
      <c r="F19056" s="58"/>
      <c r="G19056" s="58">
        <f t="shared" si="412"/>
        <v>-95726</v>
      </c>
      <c r="H19056" s="705" t="s">
        <v>12832</v>
      </c>
    </row>
    <row r="19057" spans="1:8" ht="15" x14ac:dyDescent="0.2">
      <c r="A19057" s="734">
        <v>45384</v>
      </c>
      <c r="B19057" s="41" t="s">
        <v>103</v>
      </c>
      <c r="C19057" s="63" t="s">
        <v>392</v>
      </c>
      <c r="D19057" s="108" t="s">
        <v>12835</v>
      </c>
      <c r="E19057" s="58">
        <v>50000</v>
      </c>
      <c r="F19057" s="58"/>
      <c r="G19057" s="58">
        <f t="shared" si="412"/>
        <v>-50000</v>
      </c>
      <c r="H19057" s="705" t="s">
        <v>12832</v>
      </c>
    </row>
    <row r="19058" spans="1:8" ht="15" x14ac:dyDescent="0.2">
      <c r="A19058" s="734">
        <v>45384</v>
      </c>
      <c r="B19058" s="41" t="s">
        <v>12826</v>
      </c>
      <c r="C19058" s="63" t="s">
        <v>5410</v>
      </c>
      <c r="D19058" s="108" t="s">
        <v>12423</v>
      </c>
      <c r="E19058" s="58">
        <v>5000</v>
      </c>
      <c r="F19058" s="58"/>
      <c r="G19058" s="58">
        <f t="shared" ref="G19058" si="416">F19058-E19058</f>
        <v>-5000</v>
      </c>
      <c r="H19058" s="705" t="s">
        <v>12832</v>
      </c>
    </row>
    <row r="19059" spans="1:8" ht="15" x14ac:dyDescent="0.2">
      <c r="A19059" s="734">
        <v>45384</v>
      </c>
      <c r="B19059" s="41" t="s">
        <v>8559</v>
      </c>
      <c r="C19059" s="63" t="s">
        <v>12538</v>
      </c>
      <c r="D19059" s="108" t="s">
        <v>12302</v>
      </c>
      <c r="E19059" s="58">
        <v>50000</v>
      </c>
      <c r="F19059" s="58"/>
      <c r="G19059" s="58">
        <f t="shared" si="412"/>
        <v>-50000</v>
      </c>
      <c r="H19059" s="705" t="s">
        <v>12832</v>
      </c>
    </row>
    <row r="19060" spans="1:8" ht="15" x14ac:dyDescent="0.2">
      <c r="A19060" s="734">
        <v>45384</v>
      </c>
      <c r="B19060" s="41" t="s">
        <v>11897</v>
      </c>
      <c r="C19060" s="63" t="s">
        <v>392</v>
      </c>
      <c r="D19060" s="108" t="s">
        <v>12837</v>
      </c>
      <c r="E19060" s="58">
        <v>2000</v>
      </c>
      <c r="F19060" s="58"/>
      <c r="G19060" s="58">
        <f t="shared" ref="G19060" si="417">F19060-E19060</f>
        <v>-2000</v>
      </c>
      <c r="H19060" s="705" t="s">
        <v>12832</v>
      </c>
    </row>
    <row r="19061" spans="1:8" ht="15" x14ac:dyDescent="0.2">
      <c r="A19061" s="734">
        <v>45385</v>
      </c>
      <c r="B19061" s="41" t="s">
        <v>103</v>
      </c>
      <c r="C19061" s="63" t="s">
        <v>103</v>
      </c>
      <c r="D19061" s="108" t="s">
        <v>12843</v>
      </c>
      <c r="E19061" s="58">
        <v>1000</v>
      </c>
      <c r="F19061" s="58"/>
      <c r="G19061" s="58">
        <f t="shared" ref="G19061:G19068" si="418">F19061-E19061</f>
        <v>-1000</v>
      </c>
      <c r="H19061" s="705" t="s">
        <v>12832</v>
      </c>
    </row>
    <row r="19062" spans="1:8" ht="15" x14ac:dyDescent="0.2">
      <c r="A19062" s="734">
        <v>45385</v>
      </c>
      <c r="B19062" s="41" t="s">
        <v>37</v>
      </c>
      <c r="C19062" s="63" t="s">
        <v>392</v>
      </c>
      <c r="D19062" s="108" t="s">
        <v>5755</v>
      </c>
      <c r="E19062" s="58">
        <v>3000</v>
      </c>
      <c r="F19062" s="58"/>
      <c r="G19062" s="58">
        <f t="shared" si="418"/>
        <v>-3000</v>
      </c>
      <c r="H19062" s="705" t="s">
        <v>12832</v>
      </c>
    </row>
    <row r="19063" spans="1:8" ht="15" x14ac:dyDescent="0.2">
      <c r="A19063" s="734">
        <v>45385</v>
      </c>
      <c r="B19063" s="41" t="s">
        <v>37</v>
      </c>
      <c r="C19063" s="63" t="s">
        <v>392</v>
      </c>
      <c r="D19063" s="108" t="s">
        <v>12844</v>
      </c>
      <c r="E19063" s="58">
        <v>500</v>
      </c>
      <c r="F19063" s="58"/>
      <c r="G19063" s="58">
        <f t="shared" si="418"/>
        <v>-500</v>
      </c>
      <c r="H19063" s="705" t="s">
        <v>12832</v>
      </c>
    </row>
    <row r="19064" spans="1:8" ht="15" x14ac:dyDescent="0.2">
      <c r="A19064" s="734">
        <v>45385</v>
      </c>
      <c r="B19064" s="41" t="s">
        <v>10232</v>
      </c>
      <c r="C19064" s="634" t="s">
        <v>12299</v>
      </c>
      <c r="D19064" s="918" t="s">
        <v>12847</v>
      </c>
      <c r="E19064" s="735">
        <v>60000</v>
      </c>
      <c r="F19064" s="58"/>
      <c r="G19064" s="58">
        <f t="shared" si="418"/>
        <v>-60000</v>
      </c>
      <c r="H19064" s="705" t="s">
        <v>12832</v>
      </c>
    </row>
    <row r="19065" spans="1:8" ht="15" x14ac:dyDescent="0.2">
      <c r="A19065" s="734">
        <v>45385</v>
      </c>
      <c r="B19065" s="41" t="s">
        <v>8559</v>
      </c>
      <c r="C19065" s="634" t="s">
        <v>12299</v>
      </c>
      <c r="D19065" s="918" t="s">
        <v>12847</v>
      </c>
      <c r="E19065" s="735">
        <v>15000</v>
      </c>
      <c r="F19065" s="58"/>
      <c r="G19065" s="58">
        <f t="shared" si="418"/>
        <v>-15000</v>
      </c>
      <c r="H19065" s="705" t="s">
        <v>12832</v>
      </c>
    </row>
    <row r="19066" spans="1:8" ht="15" x14ac:dyDescent="0.2">
      <c r="A19066" s="734">
        <v>45385</v>
      </c>
      <c r="B19066" s="41" t="s">
        <v>11897</v>
      </c>
      <c r="C19066" s="63" t="s">
        <v>4725</v>
      </c>
      <c r="D19066" s="108" t="s">
        <v>12302</v>
      </c>
      <c r="E19066" s="58">
        <v>300000</v>
      </c>
      <c r="F19066" s="58"/>
      <c r="G19066" s="58">
        <f t="shared" si="418"/>
        <v>-300000</v>
      </c>
      <c r="H19066" s="705" t="s">
        <v>12832</v>
      </c>
    </row>
    <row r="19067" spans="1:8" ht="15" x14ac:dyDescent="0.2">
      <c r="A19067" s="734">
        <v>45385</v>
      </c>
      <c r="B19067" s="41" t="s">
        <v>12531</v>
      </c>
      <c r="C19067" s="63" t="s">
        <v>12558</v>
      </c>
      <c r="D19067" s="108" t="s">
        <v>12302</v>
      </c>
      <c r="E19067" s="58">
        <v>250000</v>
      </c>
      <c r="F19067" s="58"/>
      <c r="G19067" s="58">
        <f t="shared" si="418"/>
        <v>-250000</v>
      </c>
      <c r="H19067" s="705" t="s">
        <v>12832</v>
      </c>
    </row>
    <row r="19068" spans="1:8" ht="36" x14ac:dyDescent="0.2">
      <c r="A19068" s="734">
        <v>45385</v>
      </c>
      <c r="B19068" s="63" t="s">
        <v>103</v>
      </c>
      <c r="C19068" s="63" t="s">
        <v>12739</v>
      </c>
      <c r="D19068" s="183" t="s">
        <v>12849</v>
      </c>
      <c r="E19068" s="126">
        <v>11000</v>
      </c>
      <c r="F19068" s="126"/>
      <c r="G19068" s="126">
        <f t="shared" si="418"/>
        <v>-11000</v>
      </c>
      <c r="H19068" s="705" t="s">
        <v>12832</v>
      </c>
    </row>
    <row r="19069" spans="1:8" ht="15" x14ac:dyDescent="0.2">
      <c r="A19069" s="734">
        <v>45385</v>
      </c>
      <c r="B19069" s="63" t="s">
        <v>10232</v>
      </c>
      <c r="C19069" s="63" t="s">
        <v>286</v>
      </c>
      <c r="D19069" s="183" t="s">
        <v>12857</v>
      </c>
      <c r="E19069" s="126">
        <v>30000</v>
      </c>
      <c r="F19069" s="126"/>
      <c r="G19069" s="126">
        <f t="shared" ref="G19069:G19070" si="419">F19069-E19069</f>
        <v>-30000</v>
      </c>
      <c r="H19069" s="705" t="s">
        <v>12832</v>
      </c>
    </row>
    <row r="19070" spans="1:8" ht="15" x14ac:dyDescent="0.2">
      <c r="A19070" s="734">
        <v>45385</v>
      </c>
      <c r="B19070" s="63" t="s">
        <v>25</v>
      </c>
      <c r="C19070" s="63"/>
      <c r="D19070" s="183" t="s">
        <v>12858</v>
      </c>
      <c r="E19070" s="126">
        <v>15000</v>
      </c>
      <c r="F19070" s="126"/>
      <c r="G19070" s="126">
        <f t="shared" si="419"/>
        <v>-15000</v>
      </c>
      <c r="H19070" s="705" t="s">
        <v>12832</v>
      </c>
    </row>
    <row r="19071" spans="1:8" ht="15" x14ac:dyDescent="0.2">
      <c r="A19071" s="734">
        <v>45386</v>
      </c>
      <c r="B19071" s="63" t="s">
        <v>11738</v>
      </c>
      <c r="C19071" s="63" t="s">
        <v>5741</v>
      </c>
      <c r="D19071" s="183" t="s">
        <v>370</v>
      </c>
      <c r="E19071" s="126">
        <v>2000</v>
      </c>
      <c r="F19071" s="126"/>
      <c r="G19071" s="126">
        <f t="shared" ref="G19071:G19078" si="420">F19071-E19071</f>
        <v>-2000</v>
      </c>
      <c r="H19071" s="705" t="s">
        <v>12832</v>
      </c>
    </row>
    <row r="19072" spans="1:8" ht="15" x14ac:dyDescent="0.2">
      <c r="A19072" s="734">
        <v>45386</v>
      </c>
      <c r="B19072" s="63" t="s">
        <v>11897</v>
      </c>
      <c r="C19072" s="63" t="s">
        <v>5741</v>
      </c>
      <c r="D19072" s="183" t="s">
        <v>370</v>
      </c>
      <c r="E19072" s="126">
        <v>200</v>
      </c>
      <c r="F19072" s="126"/>
      <c r="G19072" s="126">
        <f t="shared" si="420"/>
        <v>-200</v>
      </c>
      <c r="H19072" s="705" t="s">
        <v>12832</v>
      </c>
    </row>
    <row r="19073" spans="1:8" ht="15" x14ac:dyDescent="0.2">
      <c r="A19073" s="734">
        <v>45386</v>
      </c>
      <c r="B19073" s="63" t="s">
        <v>12365</v>
      </c>
      <c r="C19073" s="63" t="s">
        <v>12852</v>
      </c>
      <c r="D19073" s="183" t="s">
        <v>12853</v>
      </c>
      <c r="E19073" s="126">
        <v>50000</v>
      </c>
      <c r="F19073" s="126"/>
      <c r="G19073" s="126">
        <f t="shared" si="420"/>
        <v>-50000</v>
      </c>
      <c r="H19073" s="705" t="s">
        <v>12832</v>
      </c>
    </row>
    <row r="19074" spans="1:8" ht="15" x14ac:dyDescent="0.2">
      <c r="A19074" s="734">
        <v>45386</v>
      </c>
      <c r="B19074" s="63" t="s">
        <v>11738</v>
      </c>
      <c r="C19074" s="63" t="s">
        <v>5741</v>
      </c>
      <c r="D19074" s="183" t="s">
        <v>370</v>
      </c>
      <c r="E19074" s="126">
        <v>1000</v>
      </c>
      <c r="F19074" s="126"/>
      <c r="G19074" s="126">
        <f t="shared" si="420"/>
        <v>-1000</v>
      </c>
      <c r="H19074" s="705" t="s">
        <v>12832</v>
      </c>
    </row>
    <row r="19075" spans="1:8" ht="15" x14ac:dyDescent="0.2">
      <c r="A19075" s="734">
        <v>45386</v>
      </c>
      <c r="B19075" s="63" t="s">
        <v>11089</v>
      </c>
      <c r="C19075" s="63" t="s">
        <v>392</v>
      </c>
      <c r="D19075" s="183" t="s">
        <v>12854</v>
      </c>
      <c r="E19075" s="126">
        <v>1500</v>
      </c>
      <c r="F19075" s="126"/>
      <c r="G19075" s="126">
        <f t="shared" si="420"/>
        <v>-1500</v>
      </c>
      <c r="H19075" s="705" t="s">
        <v>12832</v>
      </c>
    </row>
    <row r="19076" spans="1:8" ht="15" x14ac:dyDescent="0.2">
      <c r="A19076" s="734">
        <v>45386</v>
      </c>
      <c r="B19076" s="41" t="s">
        <v>11897</v>
      </c>
      <c r="C19076" s="63" t="s">
        <v>11386</v>
      </c>
      <c r="D19076" s="108" t="s">
        <v>6927</v>
      </c>
      <c r="E19076" s="58">
        <v>50000</v>
      </c>
      <c r="F19076" s="58"/>
      <c r="G19076" s="126">
        <f t="shared" si="420"/>
        <v>-50000</v>
      </c>
      <c r="H19076" s="705" t="s">
        <v>12832</v>
      </c>
    </row>
    <row r="19077" spans="1:8" ht="15" x14ac:dyDescent="0.2">
      <c r="A19077" s="734">
        <v>45386</v>
      </c>
      <c r="B19077" s="41" t="s">
        <v>11897</v>
      </c>
      <c r="C19077" s="63" t="s">
        <v>10993</v>
      </c>
      <c r="D19077" s="108" t="s">
        <v>12855</v>
      </c>
      <c r="E19077" s="58">
        <v>4900</v>
      </c>
      <c r="F19077" s="58"/>
      <c r="G19077" s="126">
        <f t="shared" si="420"/>
        <v>-4900</v>
      </c>
      <c r="H19077" s="705" t="s">
        <v>12832</v>
      </c>
    </row>
    <row r="19078" spans="1:8" ht="15" x14ac:dyDescent="0.2">
      <c r="A19078" s="734">
        <v>45386</v>
      </c>
      <c r="B19078" s="41" t="s">
        <v>25</v>
      </c>
      <c r="C19078" s="63" t="s">
        <v>392</v>
      </c>
      <c r="D19078" s="108" t="s">
        <v>2108</v>
      </c>
      <c r="E19078" s="58">
        <v>1500</v>
      </c>
      <c r="F19078" s="58"/>
      <c r="G19078" s="126">
        <f t="shared" si="420"/>
        <v>-1500</v>
      </c>
      <c r="H19078" s="705" t="s">
        <v>12832</v>
      </c>
    </row>
    <row r="19079" spans="1:8" ht="15" x14ac:dyDescent="0.2">
      <c r="A19079" s="734">
        <v>45386</v>
      </c>
      <c r="B19079" s="41" t="s">
        <v>11897</v>
      </c>
      <c r="C19079" s="63" t="s">
        <v>11029</v>
      </c>
      <c r="D19079" s="108" t="s">
        <v>12865</v>
      </c>
      <c r="E19079" s="58">
        <v>50000</v>
      </c>
      <c r="F19079" s="58"/>
      <c r="G19079" s="126">
        <f t="shared" ref="G19079:G19082" si="421">F19079-E19079</f>
        <v>-50000</v>
      </c>
      <c r="H19079" s="705" t="s">
        <v>12832</v>
      </c>
    </row>
    <row r="19080" spans="1:8" ht="15" x14ac:dyDescent="0.2">
      <c r="A19080" s="734">
        <v>45386</v>
      </c>
      <c r="B19080" s="41" t="s">
        <v>11089</v>
      </c>
      <c r="C19080" s="63" t="s">
        <v>6784</v>
      </c>
      <c r="D19080" s="108" t="s">
        <v>12866</v>
      </c>
      <c r="E19080" s="58">
        <v>200000</v>
      </c>
      <c r="F19080" s="58"/>
      <c r="G19080" s="126">
        <f t="shared" si="421"/>
        <v>-200000</v>
      </c>
      <c r="H19080" s="705" t="s">
        <v>12832</v>
      </c>
    </row>
    <row r="19081" spans="1:8" ht="15" x14ac:dyDescent="0.2">
      <c r="A19081" s="734">
        <v>45386</v>
      </c>
      <c r="B19081" s="41" t="s">
        <v>3946</v>
      </c>
      <c r="C19081" s="63" t="s">
        <v>12864</v>
      </c>
      <c r="D19081" s="108" t="s">
        <v>12867</v>
      </c>
      <c r="E19081" s="58">
        <v>100000</v>
      </c>
      <c r="F19081" s="58"/>
      <c r="G19081" s="126">
        <f t="shared" si="421"/>
        <v>-100000</v>
      </c>
      <c r="H19081" s="705" t="s">
        <v>12832</v>
      </c>
    </row>
    <row r="19082" spans="1:8" ht="15" x14ac:dyDescent="0.2">
      <c r="A19082" s="734">
        <v>45386</v>
      </c>
      <c r="B19082" s="41" t="s">
        <v>11897</v>
      </c>
      <c r="C19082" s="63" t="s">
        <v>12027</v>
      </c>
      <c r="D19082" s="108" t="s">
        <v>12766</v>
      </c>
      <c r="E19082" s="58">
        <v>700000</v>
      </c>
      <c r="F19082" s="58"/>
      <c r="G19082" s="126">
        <f t="shared" si="421"/>
        <v>-700000</v>
      </c>
      <c r="H19082" s="705" t="s">
        <v>12832</v>
      </c>
    </row>
    <row r="19083" spans="1:8" ht="15" x14ac:dyDescent="0.2">
      <c r="A19083" s="734">
        <v>45387</v>
      </c>
      <c r="B19083" s="41" t="s">
        <v>103</v>
      </c>
      <c r="C19083" s="63" t="s">
        <v>392</v>
      </c>
      <c r="D19083" s="108" t="s">
        <v>12870</v>
      </c>
      <c r="E19083" s="58">
        <v>1000</v>
      </c>
      <c r="F19083" s="58"/>
      <c r="G19083" s="126">
        <f t="shared" ref="G19083:G19091" si="422">F19083-E19083</f>
        <v>-1000</v>
      </c>
      <c r="H19083" s="705" t="s">
        <v>12832</v>
      </c>
    </row>
    <row r="19084" spans="1:8" ht="15" x14ac:dyDescent="0.2">
      <c r="A19084" s="734">
        <v>45387</v>
      </c>
      <c r="B19084" s="41" t="s">
        <v>8559</v>
      </c>
      <c r="C19084" s="63" t="s">
        <v>3104</v>
      </c>
      <c r="D19084" s="108" t="s">
        <v>6927</v>
      </c>
      <c r="E19084" s="58">
        <v>65250</v>
      </c>
      <c r="F19084" s="58"/>
      <c r="G19084" s="126">
        <f t="shared" si="422"/>
        <v>-65250</v>
      </c>
      <c r="H19084" s="705" t="s">
        <v>12832</v>
      </c>
    </row>
    <row r="19085" spans="1:8" ht="15" x14ac:dyDescent="0.2">
      <c r="A19085" s="734">
        <v>45387</v>
      </c>
      <c r="B19085" s="41" t="s">
        <v>9356</v>
      </c>
      <c r="C19085" s="63" t="s">
        <v>12441</v>
      </c>
      <c r="D19085" s="108" t="s">
        <v>6927</v>
      </c>
      <c r="E19085" s="58">
        <v>25000</v>
      </c>
      <c r="F19085" s="58"/>
      <c r="G19085" s="126">
        <f t="shared" si="422"/>
        <v>-25000</v>
      </c>
      <c r="H19085" s="705" t="s">
        <v>12832</v>
      </c>
    </row>
    <row r="19086" spans="1:8" ht="15" x14ac:dyDescent="0.2">
      <c r="A19086" s="734">
        <v>45387</v>
      </c>
      <c r="B19086" s="41" t="s">
        <v>11738</v>
      </c>
      <c r="C19086" s="63" t="s">
        <v>794</v>
      </c>
      <c r="D19086" s="108" t="s">
        <v>12871</v>
      </c>
      <c r="E19086" s="58">
        <v>24650</v>
      </c>
      <c r="F19086" s="58"/>
      <c r="G19086" s="126">
        <f t="shared" si="422"/>
        <v>-24650</v>
      </c>
      <c r="H19086" s="705" t="s">
        <v>12832</v>
      </c>
    </row>
    <row r="19087" spans="1:8" ht="15" x14ac:dyDescent="0.2">
      <c r="A19087" s="734">
        <v>45387</v>
      </c>
      <c r="B19087" s="41" t="s">
        <v>3946</v>
      </c>
      <c r="C19087" s="63" t="s">
        <v>794</v>
      </c>
      <c r="D19087" s="108" t="s">
        <v>12872</v>
      </c>
      <c r="E19087" s="58">
        <v>1200</v>
      </c>
      <c r="F19087" s="58"/>
      <c r="G19087" s="126">
        <f t="shared" si="422"/>
        <v>-1200</v>
      </c>
      <c r="H19087" s="705" t="s">
        <v>12832</v>
      </c>
    </row>
    <row r="19088" spans="1:8" ht="15" x14ac:dyDescent="0.2">
      <c r="A19088" s="734">
        <v>45387</v>
      </c>
      <c r="B19088" s="41" t="s">
        <v>12817</v>
      </c>
      <c r="C19088" s="63" t="s">
        <v>5410</v>
      </c>
      <c r="D19088" s="108" t="s">
        <v>12423</v>
      </c>
      <c r="E19088" s="58">
        <v>5000</v>
      </c>
      <c r="F19088" s="58"/>
      <c r="G19088" s="126">
        <f t="shared" si="422"/>
        <v>-5000</v>
      </c>
      <c r="H19088" s="705" t="s">
        <v>12832</v>
      </c>
    </row>
    <row r="19089" spans="1:8" ht="15" x14ac:dyDescent="0.2">
      <c r="A19089" s="734">
        <v>45388</v>
      </c>
      <c r="B19089" s="41" t="s">
        <v>11897</v>
      </c>
      <c r="C19089" s="63" t="s">
        <v>11291</v>
      </c>
      <c r="D19089" s="108" t="s">
        <v>10721</v>
      </c>
      <c r="E19089" s="58">
        <v>130000</v>
      </c>
      <c r="F19089" s="58"/>
      <c r="G19089" s="126">
        <f t="shared" si="422"/>
        <v>-130000</v>
      </c>
      <c r="H19089" s="705" t="s">
        <v>12832</v>
      </c>
    </row>
    <row r="19090" spans="1:8" ht="24" x14ac:dyDescent="0.2">
      <c r="A19090" s="734">
        <v>45388</v>
      </c>
      <c r="B19090" s="41" t="s">
        <v>9356</v>
      </c>
      <c r="C19090" s="63" t="s">
        <v>10993</v>
      </c>
      <c r="D19090" s="183" t="s">
        <v>12880</v>
      </c>
      <c r="E19090" s="126">
        <v>45000</v>
      </c>
      <c r="F19090" s="58"/>
      <c r="G19090" s="126">
        <f t="shared" si="422"/>
        <v>-45000</v>
      </c>
      <c r="H19090" s="705" t="s">
        <v>12832</v>
      </c>
    </row>
    <row r="19091" spans="1:8" ht="15" x14ac:dyDescent="0.2">
      <c r="A19091" s="734">
        <v>45388</v>
      </c>
      <c r="B19091" s="41" t="s">
        <v>11897</v>
      </c>
      <c r="C19091" s="63" t="s">
        <v>11898</v>
      </c>
      <c r="D19091" s="183" t="s">
        <v>12302</v>
      </c>
      <c r="E19091" s="126">
        <v>250000</v>
      </c>
      <c r="F19091" s="58"/>
      <c r="G19091" s="126">
        <f t="shared" si="422"/>
        <v>-250000</v>
      </c>
      <c r="H19091" s="705" t="s">
        <v>12832</v>
      </c>
    </row>
    <row r="19092" spans="1:8" ht="15" x14ac:dyDescent="0.2">
      <c r="A19092" s="734">
        <v>45388</v>
      </c>
      <c r="B19092" s="41" t="s">
        <v>11897</v>
      </c>
      <c r="C19092" s="63" t="s">
        <v>10993</v>
      </c>
      <c r="D19092" s="108" t="s">
        <v>10166</v>
      </c>
      <c r="E19092" s="58">
        <v>11650</v>
      </c>
      <c r="F19092" s="58"/>
      <c r="G19092" s="126">
        <f t="shared" ref="G19092:G19097" si="423">F19092-E19092</f>
        <v>-11650</v>
      </c>
      <c r="H19092" s="705" t="s">
        <v>12832</v>
      </c>
    </row>
    <row r="19093" spans="1:8" ht="15" x14ac:dyDescent="0.2">
      <c r="A19093" s="734">
        <v>45388</v>
      </c>
      <c r="B19093" s="41" t="s">
        <v>11089</v>
      </c>
      <c r="C19093" s="63" t="s">
        <v>11975</v>
      </c>
      <c r="D19093" s="108" t="s">
        <v>6927</v>
      </c>
      <c r="E19093" s="58">
        <v>30000</v>
      </c>
      <c r="F19093" s="58"/>
      <c r="G19093" s="126">
        <f t="shared" si="423"/>
        <v>-30000</v>
      </c>
      <c r="H19093" s="705" t="s">
        <v>12832</v>
      </c>
    </row>
    <row r="19094" spans="1:8" ht="15" x14ac:dyDescent="0.2">
      <c r="A19094" s="734">
        <v>45388</v>
      </c>
      <c r="B19094" s="41" t="s">
        <v>11897</v>
      </c>
      <c r="C19094" s="63" t="s">
        <v>286</v>
      </c>
      <c r="D19094" s="108" t="s">
        <v>8663</v>
      </c>
      <c r="E19094" s="58">
        <v>1000</v>
      </c>
      <c r="F19094" s="58"/>
      <c r="G19094" s="126">
        <f t="shared" si="423"/>
        <v>-1000</v>
      </c>
      <c r="H19094" s="705" t="s">
        <v>12832</v>
      </c>
    </row>
    <row r="19095" spans="1:8" ht="15" x14ac:dyDescent="0.2">
      <c r="A19095" s="734">
        <v>45388</v>
      </c>
      <c r="B19095" s="41" t="s">
        <v>11897</v>
      </c>
      <c r="C19095" s="63" t="s">
        <v>5741</v>
      </c>
      <c r="D19095" s="108" t="s">
        <v>370</v>
      </c>
      <c r="E19095" s="58">
        <v>2000</v>
      </c>
      <c r="F19095" s="58"/>
      <c r="G19095" s="126">
        <f t="shared" si="423"/>
        <v>-2000</v>
      </c>
      <c r="H19095" s="705" t="s">
        <v>12832</v>
      </c>
    </row>
    <row r="19096" spans="1:8" ht="15" x14ac:dyDescent="0.2">
      <c r="A19096" s="734">
        <v>45388</v>
      </c>
      <c r="B19096" s="41" t="s">
        <v>11897</v>
      </c>
      <c r="C19096" s="63" t="s">
        <v>12881</v>
      </c>
      <c r="D19096" s="108" t="s">
        <v>12882</v>
      </c>
      <c r="E19096" s="58">
        <v>3600</v>
      </c>
      <c r="F19096" s="58"/>
      <c r="G19096" s="126">
        <f t="shared" si="423"/>
        <v>-3600</v>
      </c>
      <c r="H19096" s="705" t="s">
        <v>12832</v>
      </c>
    </row>
    <row r="19097" spans="1:8" ht="15" x14ac:dyDescent="0.2">
      <c r="A19097" s="734">
        <v>45388</v>
      </c>
      <c r="B19097" s="41" t="s">
        <v>12633</v>
      </c>
      <c r="C19097" s="63" t="s">
        <v>6476</v>
      </c>
      <c r="D19097" s="108" t="s">
        <v>6927</v>
      </c>
      <c r="E19097" s="58">
        <v>100000</v>
      </c>
      <c r="F19097" s="58"/>
      <c r="G19097" s="126">
        <f t="shared" si="423"/>
        <v>-100000</v>
      </c>
      <c r="H19097" s="705" t="s">
        <v>12832</v>
      </c>
    </row>
    <row r="19098" spans="1:8" ht="15" x14ac:dyDescent="0.2">
      <c r="A19098" s="734">
        <v>45388</v>
      </c>
      <c r="B19098" s="41" t="s">
        <v>103</v>
      </c>
      <c r="C19098" s="63" t="s">
        <v>9731</v>
      </c>
      <c r="D19098" s="108" t="s">
        <v>12890</v>
      </c>
      <c r="E19098" s="58">
        <v>4000</v>
      </c>
      <c r="F19098" s="58"/>
      <c r="G19098" s="126">
        <f t="shared" ref="G19098" si="424">F19098-E19098</f>
        <v>-4000</v>
      </c>
      <c r="H19098" s="705" t="s">
        <v>12832</v>
      </c>
    </row>
    <row r="19099" spans="1:8" ht="15" x14ac:dyDescent="0.2">
      <c r="A19099" s="734">
        <v>45389</v>
      </c>
      <c r="B19099" s="41" t="s">
        <v>11897</v>
      </c>
      <c r="C19099" s="63" t="s">
        <v>11898</v>
      </c>
      <c r="D19099" s="183" t="s">
        <v>12302</v>
      </c>
      <c r="E19099" s="126">
        <v>250000</v>
      </c>
      <c r="F19099" s="58"/>
      <c r="G19099" s="126">
        <f t="shared" ref="G19099" si="425">F19099-E19099</f>
        <v>-250000</v>
      </c>
      <c r="H19099" s="705" t="s">
        <v>12832</v>
      </c>
    </row>
    <row r="19100" spans="1:8" ht="15" x14ac:dyDescent="0.2">
      <c r="A19100" s="734">
        <v>45390</v>
      </c>
      <c r="B19100" s="41" t="s">
        <v>11897</v>
      </c>
      <c r="C19100" s="63" t="s">
        <v>12027</v>
      </c>
      <c r="D19100" s="108" t="s">
        <v>12886</v>
      </c>
      <c r="E19100" s="58">
        <v>200000</v>
      </c>
      <c r="F19100" s="58"/>
      <c r="G19100" s="126">
        <f t="shared" ref="G19100:G19103" si="426">F19100-E19100</f>
        <v>-200000</v>
      </c>
      <c r="H19100" s="705" t="s">
        <v>12832</v>
      </c>
    </row>
    <row r="19101" spans="1:8" ht="15" x14ac:dyDescent="0.2">
      <c r="A19101" s="734">
        <v>45390</v>
      </c>
      <c r="B19101" s="41" t="s">
        <v>11897</v>
      </c>
      <c r="C19101" s="63" t="s">
        <v>11291</v>
      </c>
      <c r="D19101" s="108" t="s">
        <v>12887</v>
      </c>
      <c r="E19101" s="58">
        <v>40000</v>
      </c>
      <c r="F19101" s="58"/>
      <c r="G19101" s="126">
        <f t="shared" si="426"/>
        <v>-40000</v>
      </c>
      <c r="H19101" s="705" t="s">
        <v>12832</v>
      </c>
    </row>
    <row r="19102" spans="1:8" ht="15" x14ac:dyDescent="0.2">
      <c r="A19102" s="734">
        <v>45390</v>
      </c>
      <c r="B19102" s="41" t="s">
        <v>11897</v>
      </c>
      <c r="C19102" s="63" t="s">
        <v>11536</v>
      </c>
      <c r="D19102" s="108" t="s">
        <v>12888</v>
      </c>
      <c r="E19102" s="58">
        <v>100000</v>
      </c>
      <c r="F19102" s="58"/>
      <c r="G19102" s="126">
        <f t="shared" si="426"/>
        <v>-100000</v>
      </c>
      <c r="H19102" s="705" t="s">
        <v>12832</v>
      </c>
    </row>
    <row r="19103" spans="1:8" ht="15" x14ac:dyDescent="0.2">
      <c r="A19103" s="734">
        <v>45390</v>
      </c>
      <c r="B19103" s="41" t="s">
        <v>12785</v>
      </c>
      <c r="C19103" s="63" t="s">
        <v>12104</v>
      </c>
      <c r="D19103" s="108" t="s">
        <v>12889</v>
      </c>
      <c r="E19103" s="58">
        <v>200000</v>
      </c>
      <c r="F19103" s="58"/>
      <c r="G19103" s="126">
        <f t="shared" si="426"/>
        <v>-200000</v>
      </c>
      <c r="H19103" s="705" t="s">
        <v>12832</v>
      </c>
    </row>
    <row r="19104" spans="1:8" ht="15" x14ac:dyDescent="0.2">
      <c r="A19104" s="734">
        <v>45388</v>
      </c>
      <c r="B19104" s="41" t="s">
        <v>11738</v>
      </c>
      <c r="C19104" s="63" t="s">
        <v>10993</v>
      </c>
      <c r="D19104" s="108" t="s">
        <v>12891</v>
      </c>
      <c r="E19104" s="58">
        <v>6350</v>
      </c>
      <c r="F19104" s="58"/>
      <c r="G19104" s="126">
        <f t="shared" ref="G19104:G19135" si="427">F19104-E19104</f>
        <v>-6350</v>
      </c>
      <c r="H19104" s="705" t="s">
        <v>12832</v>
      </c>
    </row>
    <row r="19105" spans="1:8" ht="15" x14ac:dyDescent="0.2">
      <c r="A19105" s="734">
        <v>45388</v>
      </c>
      <c r="B19105" s="41" t="s">
        <v>11738</v>
      </c>
      <c r="C19105" s="63" t="s">
        <v>10993</v>
      </c>
      <c r="D19105" s="108" t="s">
        <v>12892</v>
      </c>
      <c r="E19105" s="58">
        <v>4840</v>
      </c>
      <c r="F19105" s="58"/>
      <c r="G19105" s="126">
        <f t="shared" si="427"/>
        <v>-4840</v>
      </c>
      <c r="H19105" s="705" t="s">
        <v>12832</v>
      </c>
    </row>
    <row r="19106" spans="1:8" ht="15" x14ac:dyDescent="0.2">
      <c r="A19106" s="734">
        <v>45388</v>
      </c>
      <c r="B19106" s="41" t="s">
        <v>11738</v>
      </c>
      <c r="C19106" s="63" t="s">
        <v>10993</v>
      </c>
      <c r="D19106" s="108" t="s">
        <v>12893</v>
      </c>
      <c r="E19106" s="58">
        <v>1300</v>
      </c>
      <c r="F19106" s="58"/>
      <c r="G19106" s="126">
        <f t="shared" si="427"/>
        <v>-1300</v>
      </c>
      <c r="H19106" s="705" t="s">
        <v>12832</v>
      </c>
    </row>
    <row r="19107" spans="1:8" ht="15" x14ac:dyDescent="0.2">
      <c r="A19107" s="734">
        <v>45388</v>
      </c>
      <c r="B19107" s="41" t="s">
        <v>25</v>
      </c>
      <c r="C19107" s="63" t="s">
        <v>4065</v>
      </c>
      <c r="D19107" s="108" t="s">
        <v>12894</v>
      </c>
      <c r="E19107" s="58">
        <v>950</v>
      </c>
      <c r="F19107" s="58"/>
      <c r="G19107" s="126">
        <f t="shared" si="427"/>
        <v>-950</v>
      </c>
      <c r="H19107" s="705" t="s">
        <v>12832</v>
      </c>
    </row>
    <row r="19108" spans="1:8" ht="15" x14ac:dyDescent="0.2">
      <c r="A19108" s="734">
        <v>45388</v>
      </c>
      <c r="B19108" s="41" t="s">
        <v>25</v>
      </c>
      <c r="C19108" s="63" t="s">
        <v>4065</v>
      </c>
      <c r="D19108" s="108" t="s">
        <v>7938</v>
      </c>
      <c r="E19108" s="58">
        <v>1500</v>
      </c>
      <c r="F19108" s="58"/>
      <c r="G19108" s="126">
        <f t="shared" si="427"/>
        <v>-1500</v>
      </c>
      <c r="H19108" s="705" t="s">
        <v>12832</v>
      </c>
    </row>
    <row r="19109" spans="1:8" ht="15" x14ac:dyDescent="0.2">
      <c r="A19109" s="734">
        <v>45388</v>
      </c>
      <c r="B19109" s="41" t="s">
        <v>11897</v>
      </c>
      <c r="C19109" s="63" t="s">
        <v>5387</v>
      </c>
      <c r="D19109" s="108" t="s">
        <v>12895</v>
      </c>
      <c r="E19109" s="58">
        <v>3300</v>
      </c>
      <c r="F19109" s="58"/>
      <c r="G19109" s="126">
        <f t="shared" si="427"/>
        <v>-3300</v>
      </c>
      <c r="H19109" s="705" t="s">
        <v>12832</v>
      </c>
    </row>
    <row r="19110" spans="1:8" ht="15" x14ac:dyDescent="0.2">
      <c r="A19110" s="734">
        <v>45388</v>
      </c>
      <c r="B19110" s="41" t="s">
        <v>11897</v>
      </c>
      <c r="C19110" s="63" t="s">
        <v>5741</v>
      </c>
      <c r="D19110" s="108" t="s">
        <v>370</v>
      </c>
      <c r="E19110" s="58">
        <v>800</v>
      </c>
      <c r="F19110" s="58"/>
      <c r="G19110" s="126">
        <f t="shared" si="427"/>
        <v>-800</v>
      </c>
      <c r="H19110" s="705" t="s">
        <v>12832</v>
      </c>
    </row>
    <row r="19111" spans="1:8" ht="15" x14ac:dyDescent="0.2">
      <c r="A19111" s="734">
        <v>45388</v>
      </c>
      <c r="B19111" s="41" t="s">
        <v>11089</v>
      </c>
      <c r="C19111" s="63" t="s">
        <v>5741</v>
      </c>
      <c r="D19111" s="108" t="s">
        <v>11532</v>
      </c>
      <c r="E19111" s="58">
        <v>3500</v>
      </c>
      <c r="F19111" s="58"/>
      <c r="G19111" s="126">
        <f t="shared" si="427"/>
        <v>-3500</v>
      </c>
      <c r="H19111" s="705" t="s">
        <v>12832</v>
      </c>
    </row>
    <row r="19112" spans="1:8" ht="15" x14ac:dyDescent="0.2">
      <c r="A19112" s="734">
        <v>45388</v>
      </c>
      <c r="B19112" s="41" t="s">
        <v>10908</v>
      </c>
      <c r="C19112" s="63" t="s">
        <v>5741</v>
      </c>
      <c r="D19112" s="108" t="s">
        <v>370</v>
      </c>
      <c r="E19112" s="58">
        <v>900</v>
      </c>
      <c r="F19112" s="58"/>
      <c r="G19112" s="126">
        <f t="shared" si="427"/>
        <v>-900</v>
      </c>
      <c r="H19112" s="705" t="s">
        <v>12832</v>
      </c>
    </row>
    <row r="19113" spans="1:8" ht="15" x14ac:dyDescent="0.2">
      <c r="A19113" s="734">
        <v>45388</v>
      </c>
      <c r="B19113" s="41" t="s">
        <v>103</v>
      </c>
      <c r="C19113" s="63" t="s">
        <v>103</v>
      </c>
      <c r="D19113" s="108" t="s">
        <v>12556</v>
      </c>
      <c r="E19113" s="58">
        <v>2000</v>
      </c>
      <c r="F19113" s="58"/>
      <c r="G19113" s="126">
        <f t="shared" si="427"/>
        <v>-2000</v>
      </c>
      <c r="H19113" s="705" t="s">
        <v>12832</v>
      </c>
    </row>
    <row r="19114" spans="1:8" ht="15" x14ac:dyDescent="0.2">
      <c r="A19114" s="734">
        <v>45388</v>
      </c>
      <c r="B19114" s="41" t="s">
        <v>11897</v>
      </c>
      <c r="C19114" s="63" t="s">
        <v>5741</v>
      </c>
      <c r="D19114" s="108" t="s">
        <v>370</v>
      </c>
      <c r="E19114" s="58">
        <v>2300</v>
      </c>
      <c r="F19114" s="58"/>
      <c r="G19114" s="126">
        <f t="shared" si="427"/>
        <v>-2300</v>
      </c>
      <c r="H19114" s="705" t="s">
        <v>12832</v>
      </c>
    </row>
    <row r="19115" spans="1:8" ht="15" x14ac:dyDescent="0.2">
      <c r="A19115" s="734">
        <v>45388</v>
      </c>
      <c r="B19115" s="41" t="s">
        <v>12826</v>
      </c>
      <c r="C19115" s="63" t="s">
        <v>5741</v>
      </c>
      <c r="D19115" s="108" t="s">
        <v>370</v>
      </c>
      <c r="E19115" s="58">
        <v>600</v>
      </c>
      <c r="F19115" s="58"/>
      <c r="G19115" s="126">
        <f t="shared" si="427"/>
        <v>-600</v>
      </c>
      <c r="H19115" s="705" t="s">
        <v>12832</v>
      </c>
    </row>
    <row r="19116" spans="1:8" ht="15" x14ac:dyDescent="0.2">
      <c r="A19116" s="734">
        <v>45388</v>
      </c>
      <c r="B19116" s="41" t="s">
        <v>103</v>
      </c>
      <c r="C19116" s="63" t="s">
        <v>10993</v>
      </c>
      <c r="D19116" s="108" t="s">
        <v>12896</v>
      </c>
      <c r="E19116" s="58">
        <v>900</v>
      </c>
      <c r="F19116" s="58"/>
      <c r="G19116" s="126">
        <f t="shared" si="427"/>
        <v>-900</v>
      </c>
      <c r="H19116" s="705" t="s">
        <v>12832</v>
      </c>
    </row>
    <row r="19117" spans="1:8" ht="15" x14ac:dyDescent="0.2">
      <c r="A19117" s="734">
        <v>45388</v>
      </c>
      <c r="B19117" s="41" t="s">
        <v>11089</v>
      </c>
      <c r="C19117" s="63" t="s">
        <v>286</v>
      </c>
      <c r="D19117" s="108" t="s">
        <v>8663</v>
      </c>
      <c r="E19117" s="58">
        <v>1000</v>
      </c>
      <c r="F19117" s="58"/>
      <c r="G19117" s="126">
        <f t="shared" si="427"/>
        <v>-1000</v>
      </c>
      <c r="H19117" s="705" t="s">
        <v>12832</v>
      </c>
    </row>
    <row r="19118" spans="1:8" ht="15" x14ac:dyDescent="0.2">
      <c r="A19118" s="734">
        <v>45391</v>
      </c>
      <c r="B19118" s="41" t="s">
        <v>11738</v>
      </c>
      <c r="C19118" s="551" t="s">
        <v>12307</v>
      </c>
      <c r="D19118" s="893" t="s">
        <v>12897</v>
      </c>
      <c r="E19118" s="583">
        <v>8000</v>
      </c>
      <c r="F19118" s="58"/>
      <c r="G19118" s="126">
        <f t="shared" si="427"/>
        <v>-8000</v>
      </c>
      <c r="H19118" s="705" t="s">
        <v>12832</v>
      </c>
    </row>
    <row r="19119" spans="1:8" ht="15" x14ac:dyDescent="0.2">
      <c r="A19119" s="734">
        <v>45391</v>
      </c>
      <c r="B19119" s="41" t="s">
        <v>10471</v>
      </c>
      <c r="C19119" s="551" t="s">
        <v>12307</v>
      </c>
      <c r="D19119" s="893" t="s">
        <v>12897</v>
      </c>
      <c r="E19119" s="583">
        <v>8000</v>
      </c>
      <c r="F19119" s="58"/>
      <c r="G19119" s="126">
        <f t="shared" si="427"/>
        <v>-8000</v>
      </c>
      <c r="H19119" s="705" t="s">
        <v>12832</v>
      </c>
    </row>
    <row r="19120" spans="1:8" ht="15" x14ac:dyDescent="0.2">
      <c r="A19120" s="734">
        <v>45391</v>
      </c>
      <c r="B19120" s="41" t="s">
        <v>8043</v>
      </c>
      <c r="C19120" s="551" t="s">
        <v>12307</v>
      </c>
      <c r="D19120" s="893" t="s">
        <v>12897</v>
      </c>
      <c r="E19120" s="583">
        <v>8000</v>
      </c>
      <c r="F19120" s="58"/>
      <c r="G19120" s="126">
        <f t="shared" si="427"/>
        <v>-8000</v>
      </c>
      <c r="H19120" s="705" t="s">
        <v>12832</v>
      </c>
    </row>
    <row r="19121" spans="1:8" ht="15" x14ac:dyDescent="0.2">
      <c r="A19121" s="734">
        <v>45391</v>
      </c>
      <c r="B19121" s="41" t="s">
        <v>8876</v>
      </c>
      <c r="C19121" s="551" t="s">
        <v>12307</v>
      </c>
      <c r="D19121" s="893" t="s">
        <v>12897</v>
      </c>
      <c r="E19121" s="583">
        <v>4000</v>
      </c>
      <c r="F19121" s="58"/>
      <c r="G19121" s="126">
        <f t="shared" si="427"/>
        <v>-4000</v>
      </c>
      <c r="H19121" s="705" t="s">
        <v>12832</v>
      </c>
    </row>
    <row r="19122" spans="1:8" ht="15" x14ac:dyDescent="0.2">
      <c r="A19122" s="734">
        <v>45391</v>
      </c>
      <c r="B19122" s="41" t="s">
        <v>11026</v>
      </c>
      <c r="C19122" s="551" t="s">
        <v>12307</v>
      </c>
      <c r="D19122" s="893" t="s">
        <v>12897</v>
      </c>
      <c r="E19122" s="583">
        <v>12000</v>
      </c>
      <c r="F19122" s="58"/>
      <c r="G19122" s="126">
        <f t="shared" si="427"/>
        <v>-12000</v>
      </c>
      <c r="H19122" s="705" t="s">
        <v>12832</v>
      </c>
    </row>
    <row r="19123" spans="1:8" ht="15" x14ac:dyDescent="0.2">
      <c r="A19123" s="734">
        <v>45391</v>
      </c>
      <c r="B19123" s="41" t="s">
        <v>11093</v>
      </c>
      <c r="C19123" s="551" t="s">
        <v>12307</v>
      </c>
      <c r="D19123" s="893" t="s">
        <v>12897</v>
      </c>
      <c r="E19123" s="583">
        <v>20000</v>
      </c>
      <c r="F19123" s="58"/>
      <c r="G19123" s="126">
        <f t="shared" si="427"/>
        <v>-20000</v>
      </c>
      <c r="H19123" s="705" t="s">
        <v>12832</v>
      </c>
    </row>
    <row r="19124" spans="1:8" ht="15" x14ac:dyDescent="0.2">
      <c r="A19124" s="734">
        <v>45391</v>
      </c>
      <c r="B19124" s="41" t="s">
        <v>12531</v>
      </c>
      <c r="C19124" s="670" t="s">
        <v>3033</v>
      </c>
      <c r="D19124" s="913" t="s">
        <v>12901</v>
      </c>
      <c r="E19124" s="585">
        <v>18000</v>
      </c>
      <c r="F19124" s="58"/>
      <c r="G19124" s="126">
        <f t="shared" si="427"/>
        <v>-18000</v>
      </c>
      <c r="H19124" s="705" t="s">
        <v>12832</v>
      </c>
    </row>
    <row r="19125" spans="1:8" ht="15" x14ac:dyDescent="0.2">
      <c r="A19125" s="734">
        <v>45391</v>
      </c>
      <c r="B19125" s="41" t="s">
        <v>10776</v>
      </c>
      <c r="C19125" s="670" t="s">
        <v>3033</v>
      </c>
      <c r="D19125" s="913" t="s">
        <v>12901</v>
      </c>
      <c r="E19125" s="585">
        <v>7000</v>
      </c>
      <c r="F19125" s="58"/>
      <c r="G19125" s="126">
        <f t="shared" si="427"/>
        <v>-7000</v>
      </c>
      <c r="H19125" s="705" t="s">
        <v>12832</v>
      </c>
    </row>
    <row r="19126" spans="1:8" ht="15" x14ac:dyDescent="0.2">
      <c r="A19126" s="734">
        <v>45391</v>
      </c>
      <c r="B19126" s="41" t="s">
        <v>11089</v>
      </c>
      <c r="C19126" s="63" t="s">
        <v>12471</v>
      </c>
      <c r="D19126" s="108" t="s">
        <v>12823</v>
      </c>
      <c r="E19126" s="58">
        <v>15000</v>
      </c>
      <c r="F19126" s="58"/>
      <c r="G19126" s="126">
        <f t="shared" si="427"/>
        <v>-15000</v>
      </c>
      <c r="H19126" s="705" t="s">
        <v>12832</v>
      </c>
    </row>
    <row r="19127" spans="1:8" ht="15" x14ac:dyDescent="0.2">
      <c r="A19127" s="734">
        <v>45391</v>
      </c>
      <c r="B19127" s="41" t="s">
        <v>12371</v>
      </c>
      <c r="C19127" s="63" t="s">
        <v>12538</v>
      </c>
      <c r="D19127" s="108" t="s">
        <v>12823</v>
      </c>
      <c r="E19127" s="58">
        <v>25000</v>
      </c>
      <c r="F19127" s="58"/>
      <c r="G19127" s="126">
        <f t="shared" si="427"/>
        <v>-25000</v>
      </c>
      <c r="H19127" s="705" t="s">
        <v>12832</v>
      </c>
    </row>
    <row r="19128" spans="1:8" ht="15" x14ac:dyDescent="0.2">
      <c r="A19128" s="734">
        <v>45391</v>
      </c>
      <c r="B19128" s="41" t="s">
        <v>6505</v>
      </c>
      <c r="C19128" s="63" t="s">
        <v>10993</v>
      </c>
      <c r="D19128" s="108" t="s">
        <v>4694</v>
      </c>
      <c r="E19128" s="58">
        <v>22000</v>
      </c>
      <c r="F19128" s="58"/>
      <c r="G19128" s="126">
        <f t="shared" si="427"/>
        <v>-22000</v>
      </c>
      <c r="H19128" s="705" t="s">
        <v>12832</v>
      </c>
    </row>
    <row r="19129" spans="1:8" ht="15" x14ac:dyDescent="0.2">
      <c r="A19129" s="734">
        <v>45391</v>
      </c>
      <c r="B19129" s="41" t="s">
        <v>12826</v>
      </c>
      <c r="C19129" s="63" t="s">
        <v>12016</v>
      </c>
      <c r="D19129" s="108" t="s">
        <v>12898</v>
      </c>
      <c r="E19129" s="58">
        <v>20000</v>
      </c>
      <c r="F19129" s="58"/>
      <c r="G19129" s="126">
        <f t="shared" ref="G19129" si="428">F19129-E19129</f>
        <v>-20000</v>
      </c>
      <c r="H19129" s="705" t="s">
        <v>12832</v>
      </c>
    </row>
    <row r="19130" spans="1:8" ht="15" x14ac:dyDescent="0.2">
      <c r="A19130" s="734">
        <v>45391</v>
      </c>
      <c r="B19130" s="41" t="s">
        <v>10471</v>
      </c>
      <c r="C19130" s="670" t="s">
        <v>3033</v>
      </c>
      <c r="D19130" s="913" t="s">
        <v>12902</v>
      </c>
      <c r="E19130" s="585">
        <v>31000</v>
      </c>
      <c r="F19130" s="58"/>
      <c r="G19130" s="126">
        <f t="shared" ref="G19130:G19133" si="429">F19130-E19130</f>
        <v>-31000</v>
      </c>
      <c r="H19130" s="705" t="s">
        <v>12832</v>
      </c>
    </row>
    <row r="19131" spans="1:8" ht="15" x14ac:dyDescent="0.2">
      <c r="A19131" s="734">
        <v>45391</v>
      </c>
      <c r="B19131" s="41" t="s">
        <v>9356</v>
      </c>
      <c r="C19131" s="670" t="s">
        <v>3033</v>
      </c>
      <c r="D19131" s="913" t="s">
        <v>12902</v>
      </c>
      <c r="E19131" s="585">
        <v>19000</v>
      </c>
      <c r="F19131" s="58"/>
      <c r="G19131" s="126">
        <f t="shared" si="429"/>
        <v>-19000</v>
      </c>
      <c r="H19131" s="705" t="s">
        <v>12832</v>
      </c>
    </row>
    <row r="19132" spans="1:8" ht="15" x14ac:dyDescent="0.2">
      <c r="A19132" s="734">
        <v>45398</v>
      </c>
      <c r="B19132" s="41" t="s">
        <v>11738</v>
      </c>
      <c r="C19132" s="63" t="s">
        <v>12762</v>
      </c>
      <c r="D19132" s="108" t="s">
        <v>12899</v>
      </c>
      <c r="E19132" s="58">
        <v>400000</v>
      </c>
      <c r="F19132" s="58"/>
      <c r="G19132" s="126">
        <f t="shared" si="429"/>
        <v>-400000</v>
      </c>
      <c r="H19132" s="705" t="s">
        <v>12832</v>
      </c>
    </row>
    <row r="19133" spans="1:8" ht="15" x14ac:dyDescent="0.2">
      <c r="A19133" s="734">
        <v>45400</v>
      </c>
      <c r="B19133" s="41" t="s">
        <v>12531</v>
      </c>
      <c r="C19133" s="63" t="s">
        <v>6476</v>
      </c>
      <c r="D19133" s="108" t="s">
        <v>12900</v>
      </c>
      <c r="E19133" s="58">
        <v>40000</v>
      </c>
      <c r="F19133" s="58"/>
      <c r="G19133" s="126">
        <f t="shared" si="429"/>
        <v>-40000</v>
      </c>
      <c r="H19133" s="705" t="s">
        <v>12832</v>
      </c>
    </row>
    <row r="19134" spans="1:8" ht="15" x14ac:dyDescent="0.2">
      <c r="A19134" s="734">
        <v>45400</v>
      </c>
      <c r="B19134" s="41" t="s">
        <v>11897</v>
      </c>
      <c r="C19134" s="63" t="s">
        <v>12779</v>
      </c>
      <c r="D19134" s="108" t="s">
        <v>12903</v>
      </c>
      <c r="E19134" s="58">
        <v>3600</v>
      </c>
      <c r="F19134" s="58"/>
      <c r="G19134" s="126">
        <f t="shared" ref="G19134" si="430">F19134-E19134</f>
        <v>-3600</v>
      </c>
      <c r="H19134" s="705" t="s">
        <v>12832</v>
      </c>
    </row>
    <row r="19135" spans="1:8" ht="15" x14ac:dyDescent="0.2">
      <c r="A19135" s="734">
        <v>45400</v>
      </c>
      <c r="B19135" s="41" t="s">
        <v>11738</v>
      </c>
      <c r="C19135" s="63" t="s">
        <v>10993</v>
      </c>
      <c r="D19135" s="108" t="s">
        <v>6386</v>
      </c>
      <c r="E19135" s="58">
        <v>4000</v>
      </c>
      <c r="F19135" s="58"/>
      <c r="G19135" s="126">
        <f t="shared" si="427"/>
        <v>-4000</v>
      </c>
      <c r="H19135" s="705" t="s">
        <v>12832</v>
      </c>
    </row>
    <row r="19136" spans="1:8" ht="15" x14ac:dyDescent="0.2">
      <c r="A19136" s="734">
        <v>45401</v>
      </c>
      <c r="B19136" s="41" t="s">
        <v>11089</v>
      </c>
      <c r="C19136" s="63" t="s">
        <v>1198</v>
      </c>
      <c r="D19136" s="108" t="s">
        <v>12904</v>
      </c>
      <c r="E19136" s="58">
        <v>2098980</v>
      </c>
      <c r="F19136" s="58"/>
      <c r="G19136" s="126">
        <f t="shared" ref="G19136" si="431">F19136-E19136</f>
        <v>-2098980</v>
      </c>
      <c r="H19136" s="705" t="s">
        <v>12832</v>
      </c>
    </row>
    <row r="19137" spans="1:8" ht="15" x14ac:dyDescent="0.2">
      <c r="A19137" s="734">
        <v>45402</v>
      </c>
      <c r="B19137" s="41" t="s">
        <v>8559</v>
      </c>
      <c r="C19137" s="63" t="s">
        <v>11975</v>
      </c>
      <c r="D19137" s="108" t="s">
        <v>1157</v>
      </c>
      <c r="E19137" s="58">
        <v>5500</v>
      </c>
      <c r="F19137" s="58"/>
      <c r="G19137" s="126">
        <f t="shared" ref="G19137:G19153" si="432">F19137-E19137</f>
        <v>-5500</v>
      </c>
      <c r="H19137" s="705" t="s">
        <v>12832</v>
      </c>
    </row>
    <row r="19138" spans="1:8" ht="15" x14ac:dyDescent="0.2">
      <c r="A19138" s="734">
        <v>45402</v>
      </c>
      <c r="B19138" s="41" t="s">
        <v>11738</v>
      </c>
      <c r="C19138" s="63" t="s">
        <v>5741</v>
      </c>
      <c r="D19138" s="108" t="s">
        <v>12907</v>
      </c>
      <c r="E19138" s="58">
        <v>5000</v>
      </c>
      <c r="F19138" s="58"/>
      <c r="G19138" s="126">
        <f t="shared" si="432"/>
        <v>-5000</v>
      </c>
      <c r="H19138" s="705" t="s">
        <v>12832</v>
      </c>
    </row>
    <row r="19139" spans="1:8" ht="15" x14ac:dyDescent="0.2">
      <c r="A19139" s="734">
        <v>45402</v>
      </c>
      <c r="B19139" s="41" t="s">
        <v>12722</v>
      </c>
      <c r="C19139" s="63" t="s">
        <v>10993</v>
      </c>
      <c r="D19139" s="108" t="s">
        <v>12908</v>
      </c>
      <c r="E19139" s="58">
        <v>7280</v>
      </c>
      <c r="F19139" s="58"/>
      <c r="G19139" s="126">
        <f t="shared" si="432"/>
        <v>-7280</v>
      </c>
      <c r="H19139" s="705" t="s">
        <v>12832</v>
      </c>
    </row>
    <row r="19140" spans="1:8" ht="15" x14ac:dyDescent="0.2">
      <c r="A19140" s="734">
        <v>45402</v>
      </c>
      <c r="B19140" s="41" t="s">
        <v>11897</v>
      </c>
      <c r="C19140" s="63" t="s">
        <v>5741</v>
      </c>
      <c r="D19140" s="108" t="s">
        <v>12540</v>
      </c>
      <c r="E19140" s="58">
        <v>4500</v>
      </c>
      <c r="F19140" s="58"/>
      <c r="G19140" s="126">
        <f t="shared" si="432"/>
        <v>-4500</v>
      </c>
      <c r="H19140" s="705" t="s">
        <v>12832</v>
      </c>
    </row>
    <row r="19141" spans="1:8" ht="15" x14ac:dyDescent="0.2">
      <c r="A19141" s="734">
        <v>45402</v>
      </c>
      <c r="B19141" s="41" t="s">
        <v>11089</v>
      </c>
      <c r="C19141" s="63" t="s">
        <v>5741</v>
      </c>
      <c r="D19141" s="108" t="s">
        <v>370</v>
      </c>
      <c r="E19141" s="58">
        <v>1000</v>
      </c>
      <c r="F19141" s="58"/>
      <c r="G19141" s="126">
        <f t="shared" si="432"/>
        <v>-1000</v>
      </c>
      <c r="H19141" s="705" t="s">
        <v>12832</v>
      </c>
    </row>
    <row r="19142" spans="1:8" ht="15" x14ac:dyDescent="0.2">
      <c r="A19142" s="734">
        <v>45402</v>
      </c>
      <c r="B19142" s="41" t="s">
        <v>10908</v>
      </c>
      <c r="C19142" s="63" t="s">
        <v>5741</v>
      </c>
      <c r="D19142" s="108" t="s">
        <v>370</v>
      </c>
      <c r="E19142" s="58">
        <v>1200</v>
      </c>
      <c r="F19142" s="58"/>
      <c r="G19142" s="126">
        <f t="shared" si="432"/>
        <v>-1200</v>
      </c>
      <c r="H19142" s="705" t="s">
        <v>12832</v>
      </c>
    </row>
    <row r="19143" spans="1:8" ht="15" x14ac:dyDescent="0.2">
      <c r="A19143" s="734">
        <v>45402</v>
      </c>
      <c r="B19143" s="41" t="s">
        <v>103</v>
      </c>
      <c r="C19143" s="63" t="s">
        <v>103</v>
      </c>
      <c r="D19143" s="108" t="s">
        <v>9425</v>
      </c>
      <c r="E19143" s="58">
        <v>3000</v>
      </c>
      <c r="F19143" s="58"/>
      <c r="G19143" s="126">
        <f t="shared" si="432"/>
        <v>-3000</v>
      </c>
      <c r="H19143" s="705" t="s">
        <v>12832</v>
      </c>
    </row>
    <row r="19144" spans="1:8" ht="15" x14ac:dyDescent="0.2">
      <c r="A19144" s="734">
        <v>45402</v>
      </c>
      <c r="B19144" s="41" t="s">
        <v>10908</v>
      </c>
      <c r="C19144" s="63" t="s">
        <v>10993</v>
      </c>
      <c r="D19144" s="108" t="s">
        <v>12909</v>
      </c>
      <c r="E19144" s="58">
        <v>1230</v>
      </c>
      <c r="F19144" s="58"/>
      <c r="G19144" s="126">
        <f t="shared" si="432"/>
        <v>-1230</v>
      </c>
      <c r="H19144" s="705" t="s">
        <v>12832</v>
      </c>
    </row>
    <row r="19145" spans="1:8" ht="15" x14ac:dyDescent="0.2">
      <c r="A19145" s="734">
        <v>45402</v>
      </c>
      <c r="B19145" s="41" t="s">
        <v>11089</v>
      </c>
      <c r="C19145" s="63" t="s">
        <v>5741</v>
      </c>
      <c r="D19145" s="108" t="s">
        <v>12910</v>
      </c>
      <c r="E19145" s="58">
        <v>3000</v>
      </c>
      <c r="F19145" s="58"/>
      <c r="G19145" s="126">
        <f t="shared" si="432"/>
        <v>-3000</v>
      </c>
      <c r="H19145" s="705" t="s">
        <v>12832</v>
      </c>
    </row>
    <row r="19146" spans="1:8" ht="15" x14ac:dyDescent="0.2">
      <c r="A19146" s="734">
        <v>45402</v>
      </c>
      <c r="B19146" s="41" t="s">
        <v>10471</v>
      </c>
      <c r="C19146" s="63" t="s">
        <v>10993</v>
      </c>
      <c r="D19146" s="108" t="s">
        <v>12911</v>
      </c>
      <c r="E19146" s="58">
        <v>15000</v>
      </c>
      <c r="F19146" s="58"/>
      <c r="G19146" s="126">
        <f t="shared" si="432"/>
        <v>-15000</v>
      </c>
      <c r="H19146" s="705" t="s">
        <v>12832</v>
      </c>
    </row>
    <row r="19147" spans="1:8" ht="15" x14ac:dyDescent="0.2">
      <c r="A19147" s="734">
        <v>45402</v>
      </c>
      <c r="B19147" s="41" t="s">
        <v>11897</v>
      </c>
      <c r="C19147" s="63" t="s">
        <v>12307</v>
      </c>
      <c r="D19147" s="108" t="s">
        <v>11308</v>
      </c>
      <c r="E19147" s="58">
        <v>10000</v>
      </c>
      <c r="F19147" s="58"/>
      <c r="G19147" s="126">
        <f t="shared" si="432"/>
        <v>-10000</v>
      </c>
      <c r="H19147" s="705" t="s">
        <v>12832</v>
      </c>
    </row>
    <row r="19148" spans="1:8" ht="15" x14ac:dyDescent="0.2">
      <c r="A19148" s="734">
        <v>45402</v>
      </c>
      <c r="B19148" s="41" t="s">
        <v>11897</v>
      </c>
      <c r="C19148" s="63" t="s">
        <v>12779</v>
      </c>
      <c r="D19148" s="108" t="s">
        <v>12912</v>
      </c>
      <c r="E19148" s="58">
        <v>1600</v>
      </c>
      <c r="F19148" s="58"/>
      <c r="G19148" s="126">
        <f t="shared" si="432"/>
        <v>-1600</v>
      </c>
      <c r="H19148" s="705" t="s">
        <v>12832</v>
      </c>
    </row>
    <row r="19149" spans="1:8" ht="15" x14ac:dyDescent="0.2">
      <c r="A19149" s="734">
        <v>45403</v>
      </c>
      <c r="B19149" s="41" t="s">
        <v>12722</v>
      </c>
      <c r="C19149" s="63" t="s">
        <v>10993</v>
      </c>
      <c r="D19149" s="108" t="s">
        <v>12913</v>
      </c>
      <c r="E19149" s="58">
        <v>789650</v>
      </c>
      <c r="F19149" s="58"/>
      <c r="G19149" s="126">
        <f t="shared" si="432"/>
        <v>-789650</v>
      </c>
      <c r="H19149" s="705" t="s">
        <v>12832</v>
      </c>
    </row>
    <row r="19150" spans="1:8" ht="15" x14ac:dyDescent="0.2">
      <c r="A19150" s="734">
        <v>45403</v>
      </c>
      <c r="B19150" s="41" t="s">
        <v>11738</v>
      </c>
      <c r="C19150" s="63" t="s">
        <v>12914</v>
      </c>
      <c r="D19150" s="108" t="s">
        <v>12915</v>
      </c>
      <c r="E19150" s="58">
        <v>55000</v>
      </c>
      <c r="F19150" s="58"/>
      <c r="G19150" s="126">
        <f t="shared" si="432"/>
        <v>-55000</v>
      </c>
      <c r="H19150" s="705" t="s">
        <v>12832</v>
      </c>
    </row>
    <row r="19151" spans="1:8" ht="15" x14ac:dyDescent="0.2">
      <c r="A19151" s="734">
        <v>45404</v>
      </c>
      <c r="B19151" s="41" t="s">
        <v>25</v>
      </c>
      <c r="C19151" s="63" t="s">
        <v>8150</v>
      </c>
      <c r="D19151" s="108" t="s">
        <v>6343</v>
      </c>
      <c r="E19151" s="58">
        <v>2915</v>
      </c>
      <c r="F19151" s="58"/>
      <c r="G19151" s="126">
        <f t="shared" si="432"/>
        <v>-2915</v>
      </c>
      <c r="H19151" s="705" t="s">
        <v>12832</v>
      </c>
    </row>
    <row r="19152" spans="1:8" ht="15" x14ac:dyDescent="0.2">
      <c r="A19152" s="734">
        <v>45404</v>
      </c>
      <c r="B19152" s="41" t="s">
        <v>103</v>
      </c>
      <c r="C19152" s="63" t="s">
        <v>8150</v>
      </c>
      <c r="D19152" s="108" t="s">
        <v>6343</v>
      </c>
      <c r="E19152" s="58">
        <v>9130</v>
      </c>
      <c r="F19152" s="58"/>
      <c r="G19152" s="126">
        <f t="shared" si="432"/>
        <v>-9130</v>
      </c>
      <c r="H19152" s="705" t="s">
        <v>12832</v>
      </c>
    </row>
    <row r="19153" spans="1:8" ht="15" x14ac:dyDescent="0.2">
      <c r="A19153" s="734">
        <v>45404</v>
      </c>
      <c r="B19153" s="41" t="s">
        <v>11738</v>
      </c>
      <c r="C19153" s="63" t="s">
        <v>10993</v>
      </c>
      <c r="D19153" s="108" t="s">
        <v>10824</v>
      </c>
      <c r="E19153" s="58">
        <v>1000</v>
      </c>
      <c r="F19153" s="58"/>
      <c r="G19153" s="126">
        <f t="shared" si="432"/>
        <v>-1000</v>
      </c>
      <c r="H19153" s="705" t="s">
        <v>12832</v>
      </c>
    </row>
    <row r="19154" spans="1:8" ht="15" x14ac:dyDescent="0.2">
      <c r="A19154" s="734">
        <v>45404</v>
      </c>
      <c r="B19154" s="41" t="s">
        <v>11897</v>
      </c>
      <c r="C19154" s="63" t="s">
        <v>4725</v>
      </c>
      <c r="D19154" s="108" t="s">
        <v>12460</v>
      </c>
      <c r="E19154" s="58">
        <v>300000</v>
      </c>
      <c r="F19154" s="58"/>
      <c r="G19154" s="126">
        <f>F19154-E19154</f>
        <v>-300000</v>
      </c>
      <c r="H19154" s="705" t="s">
        <v>12832</v>
      </c>
    </row>
    <row r="19155" spans="1:8" ht="15" x14ac:dyDescent="0.2">
      <c r="A19155" s="734">
        <v>45404</v>
      </c>
      <c r="B19155" s="41" t="s">
        <v>12531</v>
      </c>
      <c r="C19155" s="63" t="s">
        <v>7906</v>
      </c>
      <c r="D19155" s="108" t="s">
        <v>12917</v>
      </c>
      <c r="E19155" s="58">
        <v>48970</v>
      </c>
      <c r="F19155" s="58"/>
      <c r="G19155" s="126">
        <f>F19155-E19155</f>
        <v>-48970</v>
      </c>
      <c r="H19155" s="705" t="s">
        <v>12832</v>
      </c>
    </row>
    <row r="19156" spans="1:8" ht="15" x14ac:dyDescent="0.2">
      <c r="A19156" s="734">
        <v>45404</v>
      </c>
      <c r="B19156" s="41" t="s">
        <v>12365</v>
      </c>
      <c r="C19156" s="63" t="s">
        <v>12916</v>
      </c>
      <c r="D19156" s="108" t="s">
        <v>12918</v>
      </c>
      <c r="E19156" s="58">
        <v>222500</v>
      </c>
      <c r="F19156" s="58"/>
      <c r="G19156" s="126">
        <f>F19156-E19156</f>
        <v>-222500</v>
      </c>
      <c r="H19156" s="705" t="s">
        <v>12832</v>
      </c>
    </row>
    <row r="19157" spans="1:8" s="682" customFormat="1" ht="24" x14ac:dyDescent="0.25">
      <c r="A19157" s="734">
        <v>45404</v>
      </c>
      <c r="B19157" s="63" t="s">
        <v>11635</v>
      </c>
      <c r="C19157" s="63" t="s">
        <v>431</v>
      </c>
      <c r="D19157" s="183" t="s">
        <v>12923</v>
      </c>
      <c r="E19157" s="126">
        <v>300000</v>
      </c>
      <c r="F19157" s="126"/>
      <c r="G19157" s="126">
        <f>F19157-E19157</f>
        <v>-300000</v>
      </c>
      <c r="H19157" s="705" t="s">
        <v>12832</v>
      </c>
    </row>
    <row r="19158" spans="1:8" ht="15" x14ac:dyDescent="0.2">
      <c r="A19158" s="734">
        <v>45404</v>
      </c>
      <c r="B19158" s="41" t="s">
        <v>11089</v>
      </c>
      <c r="C19158" s="63" t="s">
        <v>5387</v>
      </c>
      <c r="D19158" s="108" t="s">
        <v>370</v>
      </c>
      <c r="E19158" s="58">
        <v>6000</v>
      </c>
      <c r="F19158" s="58"/>
      <c r="G19158" s="126">
        <f>F19158-E19158</f>
        <v>-6000</v>
      </c>
      <c r="H19158" s="705" t="s">
        <v>12832</v>
      </c>
    </row>
    <row r="19159" spans="1:8" ht="15" x14ac:dyDescent="0.2">
      <c r="A19159" s="734">
        <v>45404</v>
      </c>
      <c r="B19159" s="41" t="s">
        <v>11135</v>
      </c>
      <c r="C19159" s="63" t="s">
        <v>10993</v>
      </c>
      <c r="D19159" s="108" t="s">
        <v>12919</v>
      </c>
      <c r="E19159" s="58">
        <v>5000</v>
      </c>
      <c r="F19159" s="58"/>
      <c r="G19159" s="126">
        <f t="shared" ref="G19159:G19163" si="433">F19159-E19159</f>
        <v>-5000</v>
      </c>
      <c r="H19159" s="705" t="s">
        <v>12832</v>
      </c>
    </row>
    <row r="19160" spans="1:8" ht="15" x14ac:dyDescent="0.2">
      <c r="A19160" s="734">
        <v>45404</v>
      </c>
      <c r="B19160" s="41" t="s">
        <v>12531</v>
      </c>
      <c r="C19160" s="63" t="s">
        <v>10993</v>
      </c>
      <c r="D19160" s="108" t="s">
        <v>12920</v>
      </c>
      <c r="E19160" s="58">
        <v>5000</v>
      </c>
      <c r="F19160" s="58"/>
      <c r="G19160" s="126">
        <f t="shared" si="433"/>
        <v>-5000</v>
      </c>
      <c r="H19160" s="705" t="s">
        <v>12832</v>
      </c>
    </row>
    <row r="19161" spans="1:8" ht="15" x14ac:dyDescent="0.2">
      <c r="A19161" s="734">
        <v>45404</v>
      </c>
      <c r="B19161" s="41" t="s">
        <v>6505</v>
      </c>
      <c r="C19161" s="63" t="s">
        <v>10993</v>
      </c>
      <c r="D19161" s="108" t="s">
        <v>12921</v>
      </c>
      <c r="E19161" s="58">
        <v>6000</v>
      </c>
      <c r="F19161" s="58"/>
      <c r="G19161" s="126">
        <f t="shared" si="433"/>
        <v>-6000</v>
      </c>
      <c r="H19161" s="705" t="s">
        <v>12832</v>
      </c>
    </row>
    <row r="19162" spans="1:8" ht="15" x14ac:dyDescent="0.2">
      <c r="A19162" s="734">
        <v>45404</v>
      </c>
      <c r="B19162" s="41" t="s">
        <v>37</v>
      </c>
      <c r="C19162" s="63" t="s">
        <v>10993</v>
      </c>
      <c r="D19162" s="108" t="s">
        <v>12922</v>
      </c>
      <c r="E19162" s="58">
        <v>5300</v>
      </c>
      <c r="F19162" s="58"/>
      <c r="G19162" s="126">
        <f t="shared" si="433"/>
        <v>-5300</v>
      </c>
      <c r="H19162" s="705" t="s">
        <v>12832</v>
      </c>
    </row>
    <row r="19163" spans="1:8" ht="15" x14ac:dyDescent="0.2">
      <c r="A19163" s="734">
        <v>45404</v>
      </c>
      <c r="B19163" s="41" t="s">
        <v>37</v>
      </c>
      <c r="C19163" s="63" t="s">
        <v>10993</v>
      </c>
      <c r="D19163" s="108" t="s">
        <v>12922</v>
      </c>
      <c r="E19163" s="58">
        <v>5000</v>
      </c>
      <c r="F19163" s="58"/>
      <c r="G19163" s="126">
        <f t="shared" si="433"/>
        <v>-5000</v>
      </c>
      <c r="H19163" s="705" t="s">
        <v>12832</v>
      </c>
    </row>
    <row r="19164" spans="1:8" ht="15" x14ac:dyDescent="0.2">
      <c r="A19164" s="734">
        <v>45404</v>
      </c>
      <c r="B19164" s="41" t="s">
        <v>103</v>
      </c>
      <c r="C19164" s="63" t="s">
        <v>1495</v>
      </c>
      <c r="D19164" s="108" t="s">
        <v>12934</v>
      </c>
      <c r="E19164" s="58">
        <v>720</v>
      </c>
      <c r="F19164" s="58"/>
      <c r="G19164" s="126">
        <f t="shared" ref="G19164:G19165" si="434">F19164-E19164</f>
        <v>-720</v>
      </c>
      <c r="H19164" s="705" t="s">
        <v>12832</v>
      </c>
    </row>
    <row r="19165" spans="1:8" ht="15" x14ac:dyDescent="0.2">
      <c r="A19165" s="734">
        <v>45404</v>
      </c>
      <c r="B19165" s="41" t="s">
        <v>12722</v>
      </c>
      <c r="C19165" s="63" t="s">
        <v>10993</v>
      </c>
      <c r="D19165" s="108" t="s">
        <v>12935</v>
      </c>
      <c r="E19165" s="58">
        <v>40000</v>
      </c>
      <c r="F19165" s="58"/>
      <c r="G19165" s="126">
        <f t="shared" si="434"/>
        <v>-40000</v>
      </c>
      <c r="H19165" s="705" t="s">
        <v>12832</v>
      </c>
    </row>
    <row r="19166" spans="1:8" ht="15" x14ac:dyDescent="0.2">
      <c r="A19166" s="734">
        <v>45404</v>
      </c>
      <c r="B19166" s="41" t="s">
        <v>12633</v>
      </c>
      <c r="C19166" s="63" t="s">
        <v>10993</v>
      </c>
      <c r="D19166" s="108" t="s">
        <v>12936</v>
      </c>
      <c r="E19166" s="58">
        <v>13600</v>
      </c>
      <c r="F19166" s="58"/>
      <c r="G19166" s="126">
        <f t="shared" ref="G19166:G19167" si="435">F19166-E19166</f>
        <v>-13600</v>
      </c>
      <c r="H19166" s="705" t="s">
        <v>12832</v>
      </c>
    </row>
    <row r="19167" spans="1:8" ht="15" x14ac:dyDescent="0.2">
      <c r="A19167" s="734">
        <v>45404</v>
      </c>
      <c r="B19167" s="41" t="s">
        <v>12633</v>
      </c>
      <c r="C19167" s="63" t="s">
        <v>10993</v>
      </c>
      <c r="D19167" s="108" t="s">
        <v>12936</v>
      </c>
      <c r="E19167" s="58">
        <v>3600</v>
      </c>
      <c r="F19167" s="58"/>
      <c r="G19167" s="126">
        <f t="shared" si="435"/>
        <v>-3600</v>
      </c>
      <c r="H19167" s="705" t="s">
        <v>12832</v>
      </c>
    </row>
    <row r="19168" spans="1:8" ht="15" x14ac:dyDescent="0.2">
      <c r="A19168" s="734">
        <v>45406</v>
      </c>
      <c r="B19168" s="41" t="s">
        <v>11897</v>
      </c>
      <c r="C19168" s="63" t="s">
        <v>2796</v>
      </c>
      <c r="D19168" s="108" t="s">
        <v>10306</v>
      </c>
      <c r="E19168" s="58">
        <v>1200</v>
      </c>
      <c r="F19168" s="58"/>
      <c r="G19168" s="126">
        <f t="shared" ref="G19168:G19175" si="436">F19168-E19168</f>
        <v>-1200</v>
      </c>
      <c r="H19168" s="705" t="s">
        <v>12832</v>
      </c>
    </row>
    <row r="19169" spans="1:8" ht="15" x14ac:dyDescent="0.2">
      <c r="A19169" s="734">
        <v>45406</v>
      </c>
      <c r="B19169" s="41" t="s">
        <v>103</v>
      </c>
      <c r="C19169" s="63" t="s">
        <v>103</v>
      </c>
      <c r="D19169" s="108" t="s">
        <v>10211</v>
      </c>
      <c r="E19169" s="58">
        <v>3500</v>
      </c>
      <c r="F19169" s="58"/>
      <c r="G19169" s="126">
        <f t="shared" si="436"/>
        <v>-3500</v>
      </c>
      <c r="H19169" s="705" t="s">
        <v>12832</v>
      </c>
    </row>
    <row r="19170" spans="1:8" ht="15" x14ac:dyDescent="0.2">
      <c r="A19170" s="734">
        <v>45406</v>
      </c>
      <c r="B19170" s="41" t="s">
        <v>11738</v>
      </c>
      <c r="C19170" s="63" t="s">
        <v>392</v>
      </c>
      <c r="D19170" s="108" t="s">
        <v>12937</v>
      </c>
      <c r="E19170" s="58">
        <v>4400</v>
      </c>
      <c r="F19170" s="58"/>
      <c r="G19170" s="126">
        <f t="shared" si="436"/>
        <v>-4400</v>
      </c>
      <c r="H19170" s="705" t="s">
        <v>12832</v>
      </c>
    </row>
    <row r="19171" spans="1:8" ht="15" x14ac:dyDescent="0.2">
      <c r="A19171" s="734">
        <v>45407</v>
      </c>
      <c r="B19171" s="41" t="s">
        <v>12365</v>
      </c>
      <c r="C19171" s="63" t="s">
        <v>12104</v>
      </c>
      <c r="D19171" s="108" t="s">
        <v>12938</v>
      </c>
      <c r="E19171" s="58">
        <v>200000</v>
      </c>
      <c r="F19171" s="58"/>
      <c r="G19171" s="126">
        <f t="shared" si="436"/>
        <v>-200000</v>
      </c>
      <c r="H19171" s="705" t="s">
        <v>12832</v>
      </c>
    </row>
    <row r="19172" spans="1:8" ht="15" x14ac:dyDescent="0.2">
      <c r="A19172" s="734">
        <v>45407</v>
      </c>
      <c r="B19172" s="41" t="s">
        <v>8043</v>
      </c>
      <c r="C19172" s="63" t="s">
        <v>10979</v>
      </c>
      <c r="D19172" s="108" t="s">
        <v>12939</v>
      </c>
      <c r="E19172" s="58">
        <v>204000</v>
      </c>
      <c r="F19172" s="58"/>
      <c r="G19172" s="126">
        <f t="shared" si="436"/>
        <v>-204000</v>
      </c>
      <c r="H19172" s="705" t="s">
        <v>12832</v>
      </c>
    </row>
    <row r="19173" spans="1:8" ht="15" x14ac:dyDescent="0.2">
      <c r="A19173" s="734">
        <v>45407</v>
      </c>
      <c r="B19173" s="41" t="s">
        <v>37</v>
      </c>
      <c r="C19173" s="63" t="s">
        <v>5410</v>
      </c>
      <c r="D19173" s="108" t="s">
        <v>12940</v>
      </c>
      <c r="E19173" s="58">
        <v>15000</v>
      </c>
      <c r="F19173" s="58"/>
      <c r="G19173" s="126">
        <f t="shared" si="436"/>
        <v>-15000</v>
      </c>
      <c r="H19173" s="705" t="s">
        <v>12832</v>
      </c>
    </row>
    <row r="19174" spans="1:8" ht="15" x14ac:dyDescent="0.2">
      <c r="A19174" s="734">
        <v>45407</v>
      </c>
      <c r="B19174" s="41" t="s">
        <v>11897</v>
      </c>
      <c r="C19174" s="63" t="s">
        <v>6847</v>
      </c>
      <c r="D19174" s="108" t="s">
        <v>12941</v>
      </c>
      <c r="E19174" s="58">
        <v>156000</v>
      </c>
      <c r="F19174" s="58"/>
      <c r="G19174" s="126">
        <f t="shared" si="436"/>
        <v>-156000</v>
      </c>
      <c r="H19174" s="705" t="s">
        <v>12832</v>
      </c>
    </row>
    <row r="19175" spans="1:8" ht="15" x14ac:dyDescent="0.2">
      <c r="A19175" s="734">
        <v>45407</v>
      </c>
      <c r="B19175" s="41" t="s">
        <v>12633</v>
      </c>
      <c r="C19175" s="63" t="s">
        <v>11398</v>
      </c>
      <c r="D19175" s="108" t="s">
        <v>12942</v>
      </c>
      <c r="E19175" s="58">
        <v>200000</v>
      </c>
      <c r="F19175" s="58"/>
      <c r="G19175" s="126">
        <f t="shared" si="436"/>
        <v>-200000</v>
      </c>
      <c r="H19175" s="705" t="s">
        <v>12832</v>
      </c>
    </row>
    <row r="19176" spans="1:8" ht="15" x14ac:dyDescent="0.2">
      <c r="A19176" s="734">
        <v>45407</v>
      </c>
      <c r="B19176" s="41" t="s">
        <v>12722</v>
      </c>
      <c r="C19176" s="63" t="s">
        <v>10344</v>
      </c>
      <c r="D19176" s="108" t="s">
        <v>12943</v>
      </c>
      <c r="E19176" s="58">
        <v>15000</v>
      </c>
      <c r="F19176" s="58"/>
      <c r="G19176" s="126">
        <f t="shared" ref="G19176:G19185" si="437">F19176-E19176</f>
        <v>-15000</v>
      </c>
      <c r="H19176" s="705" t="s">
        <v>12832</v>
      </c>
    </row>
    <row r="19177" spans="1:8" ht="15" x14ac:dyDescent="0.2">
      <c r="A19177" s="734">
        <v>45407</v>
      </c>
      <c r="B19177" s="41" t="s">
        <v>11897</v>
      </c>
      <c r="C19177" s="63" t="s">
        <v>5741</v>
      </c>
      <c r="D19177" s="108" t="s">
        <v>370</v>
      </c>
      <c r="E19177" s="58">
        <v>3000</v>
      </c>
      <c r="F19177" s="58"/>
      <c r="G19177" s="126">
        <f t="shared" si="437"/>
        <v>-3000</v>
      </c>
      <c r="H19177" s="705" t="s">
        <v>12832</v>
      </c>
    </row>
    <row r="19178" spans="1:8" ht="15" x14ac:dyDescent="0.2">
      <c r="A19178" s="734">
        <v>45407</v>
      </c>
      <c r="B19178" s="41" t="s">
        <v>103</v>
      </c>
      <c r="C19178" s="63" t="s">
        <v>103</v>
      </c>
      <c r="D19178" s="108" t="s">
        <v>10211</v>
      </c>
      <c r="E19178" s="58">
        <v>3500</v>
      </c>
      <c r="F19178" s="58"/>
      <c r="G19178" s="126">
        <f t="shared" si="437"/>
        <v>-3500</v>
      </c>
      <c r="H19178" s="705" t="s">
        <v>12832</v>
      </c>
    </row>
    <row r="19179" spans="1:8" ht="15" x14ac:dyDescent="0.2">
      <c r="A19179" s="734">
        <v>45407</v>
      </c>
      <c r="B19179" s="41" t="s">
        <v>11897</v>
      </c>
      <c r="C19179" s="63" t="s">
        <v>5741</v>
      </c>
      <c r="D19179" s="108" t="s">
        <v>12944</v>
      </c>
      <c r="E19179" s="58">
        <v>1000</v>
      </c>
      <c r="F19179" s="58"/>
      <c r="G19179" s="126">
        <f t="shared" si="437"/>
        <v>-1000</v>
      </c>
      <c r="H19179" s="705" t="s">
        <v>12832</v>
      </c>
    </row>
    <row r="19180" spans="1:8" ht="15" x14ac:dyDescent="0.2">
      <c r="A19180" s="734">
        <v>45407</v>
      </c>
      <c r="B19180" s="41" t="s">
        <v>12722</v>
      </c>
      <c r="C19180" s="63" t="s">
        <v>5741</v>
      </c>
      <c r="D19180" s="108" t="s">
        <v>734</v>
      </c>
      <c r="E19180" s="58">
        <v>1800</v>
      </c>
      <c r="F19180" s="58"/>
      <c r="G19180" s="126">
        <f t="shared" si="437"/>
        <v>-1800</v>
      </c>
      <c r="H19180" s="705" t="s">
        <v>12832</v>
      </c>
    </row>
    <row r="19181" spans="1:8" ht="15" x14ac:dyDescent="0.2">
      <c r="A19181" s="734">
        <v>45407</v>
      </c>
      <c r="B19181" s="41" t="s">
        <v>103</v>
      </c>
      <c r="C19181" s="63" t="s">
        <v>5341</v>
      </c>
      <c r="D19181" s="108" t="s">
        <v>12945</v>
      </c>
      <c r="E19181" s="58">
        <v>15000</v>
      </c>
      <c r="F19181" s="58"/>
      <c r="G19181" s="126">
        <f t="shared" si="437"/>
        <v>-15000</v>
      </c>
      <c r="H19181" s="705" t="s">
        <v>12832</v>
      </c>
    </row>
    <row r="19182" spans="1:8" ht="15" x14ac:dyDescent="0.2">
      <c r="A19182" s="734">
        <v>45407</v>
      </c>
      <c r="B19182" s="41" t="s">
        <v>11738</v>
      </c>
      <c r="C19182" s="63" t="s">
        <v>5741</v>
      </c>
      <c r="D19182" s="108" t="s">
        <v>370</v>
      </c>
      <c r="E19182" s="58">
        <v>2500</v>
      </c>
      <c r="F19182" s="58"/>
      <c r="G19182" s="126">
        <f t="shared" si="437"/>
        <v>-2500</v>
      </c>
      <c r="H19182" s="705" t="s">
        <v>12832</v>
      </c>
    </row>
    <row r="19183" spans="1:8" ht="15" x14ac:dyDescent="0.2">
      <c r="A19183" s="734">
        <v>45407</v>
      </c>
      <c r="B19183" s="41" t="s">
        <v>12722</v>
      </c>
      <c r="C19183" s="63" t="s">
        <v>5741</v>
      </c>
      <c r="D19183" s="108" t="s">
        <v>370</v>
      </c>
      <c r="E19183" s="58">
        <v>1500</v>
      </c>
      <c r="F19183" s="58"/>
      <c r="G19183" s="126">
        <f t="shared" si="437"/>
        <v>-1500</v>
      </c>
      <c r="H19183" s="705" t="s">
        <v>12832</v>
      </c>
    </row>
    <row r="19184" spans="1:8" ht="15" x14ac:dyDescent="0.2">
      <c r="A19184" s="734">
        <v>45407</v>
      </c>
      <c r="B19184" s="41" t="s">
        <v>10179</v>
      </c>
      <c r="C19184" s="63" t="s">
        <v>10993</v>
      </c>
      <c r="D19184" s="108" t="s">
        <v>12946</v>
      </c>
      <c r="E19184" s="58">
        <v>3800</v>
      </c>
      <c r="F19184" s="58"/>
      <c r="G19184" s="126">
        <f t="shared" si="437"/>
        <v>-3800</v>
      </c>
      <c r="H19184" s="705" t="s">
        <v>12832</v>
      </c>
    </row>
    <row r="19185" spans="1:8" ht="15" x14ac:dyDescent="0.2">
      <c r="A19185" s="734">
        <v>45407</v>
      </c>
      <c r="B19185" s="41" t="s">
        <v>12633</v>
      </c>
      <c r="C19185" s="63" t="s">
        <v>10993</v>
      </c>
      <c r="D19185" s="108" t="s">
        <v>7476</v>
      </c>
      <c r="E19185" s="58">
        <v>48150</v>
      </c>
      <c r="F19185" s="58"/>
      <c r="G19185" s="126">
        <f t="shared" si="437"/>
        <v>-48150</v>
      </c>
      <c r="H19185" s="705" t="s">
        <v>12832</v>
      </c>
    </row>
    <row r="19186" spans="1:8" ht="15" x14ac:dyDescent="0.2">
      <c r="A19186" s="734">
        <v>45408</v>
      </c>
      <c r="B19186" s="41" t="s">
        <v>12623</v>
      </c>
      <c r="C19186" s="63" t="s">
        <v>10993</v>
      </c>
      <c r="D19186" s="108" t="s">
        <v>12947</v>
      </c>
      <c r="E19186" s="58">
        <v>80000</v>
      </c>
      <c r="F19186" s="58"/>
      <c r="G19186" s="126">
        <f t="shared" ref="G19186:G19187" si="438">F19186-E19186</f>
        <v>-80000</v>
      </c>
      <c r="H19186" s="705" t="s">
        <v>12832</v>
      </c>
    </row>
    <row r="19187" spans="1:8" ht="15" x14ac:dyDescent="0.2">
      <c r="A19187" s="734">
        <v>45408</v>
      </c>
      <c r="B19187" s="41" t="s">
        <v>6505</v>
      </c>
      <c r="C19187" s="63" t="s">
        <v>12949</v>
      </c>
      <c r="D19187" s="108" t="s">
        <v>12948</v>
      </c>
      <c r="E19187" s="58">
        <v>51000</v>
      </c>
      <c r="F19187" s="58"/>
      <c r="G19187" s="126">
        <f t="shared" si="438"/>
        <v>-51000</v>
      </c>
      <c r="H19187" s="705" t="s">
        <v>12832</v>
      </c>
    </row>
    <row r="19188" spans="1:8" ht="15" x14ac:dyDescent="0.2">
      <c r="A19188" s="734">
        <v>45408</v>
      </c>
      <c r="B19188" s="41" t="s">
        <v>11089</v>
      </c>
      <c r="C19188" s="63" t="s">
        <v>11552</v>
      </c>
      <c r="D19188" s="108" t="s">
        <v>12950</v>
      </c>
      <c r="E19188" s="58">
        <v>35600</v>
      </c>
      <c r="F19188" s="58"/>
      <c r="G19188" s="126">
        <f t="shared" ref="G19188:G19189" si="439">F19188-E19188</f>
        <v>-35600</v>
      </c>
      <c r="H19188" s="705" t="s">
        <v>12832</v>
      </c>
    </row>
    <row r="19189" spans="1:8" ht="15" x14ac:dyDescent="0.2">
      <c r="A19189" s="734">
        <v>45408</v>
      </c>
      <c r="B19189" s="41" t="s">
        <v>12623</v>
      </c>
      <c r="C19189" s="63" t="s">
        <v>8502</v>
      </c>
      <c r="D19189" s="108" t="s">
        <v>12951</v>
      </c>
      <c r="E19189" s="58">
        <v>40000</v>
      </c>
      <c r="F19189" s="58"/>
      <c r="G19189" s="126">
        <f t="shared" si="439"/>
        <v>-40000</v>
      </c>
      <c r="H19189" s="705" t="s">
        <v>12832</v>
      </c>
    </row>
    <row r="19190" spans="1:8" ht="15" x14ac:dyDescent="0.2">
      <c r="A19190" s="734">
        <v>45409</v>
      </c>
      <c r="B19190" s="41" t="s">
        <v>12952</v>
      </c>
      <c r="C19190" s="63" t="s">
        <v>10993</v>
      </c>
      <c r="D19190" s="108" t="s">
        <v>12953</v>
      </c>
      <c r="E19190" s="58">
        <v>1820</v>
      </c>
      <c r="F19190" s="58"/>
      <c r="G19190" s="126">
        <f t="shared" ref="G19190:G19199" si="440">F19190-E19190</f>
        <v>-1820</v>
      </c>
      <c r="H19190" s="705" t="s">
        <v>12832</v>
      </c>
    </row>
    <row r="19191" spans="1:8" ht="15" x14ac:dyDescent="0.2">
      <c r="A19191" s="734">
        <v>45409</v>
      </c>
      <c r="B19191" s="41" t="s">
        <v>12952</v>
      </c>
      <c r="C19191" s="63" t="s">
        <v>5741</v>
      </c>
      <c r="D19191" s="108" t="s">
        <v>370</v>
      </c>
      <c r="E19191" s="58">
        <v>1200</v>
      </c>
      <c r="F19191" s="58"/>
      <c r="G19191" s="126">
        <f t="shared" si="440"/>
        <v>-1200</v>
      </c>
      <c r="H19191" s="705" t="s">
        <v>12832</v>
      </c>
    </row>
    <row r="19192" spans="1:8" ht="15" x14ac:dyDescent="0.2">
      <c r="A19192" s="734">
        <v>45409</v>
      </c>
      <c r="B19192" s="41" t="s">
        <v>11897</v>
      </c>
      <c r="C19192" s="63" t="s">
        <v>10993</v>
      </c>
      <c r="D19192" s="108" t="s">
        <v>12954</v>
      </c>
      <c r="E19192" s="58">
        <v>7000</v>
      </c>
      <c r="F19192" s="58"/>
      <c r="G19192" s="126">
        <f t="shared" si="440"/>
        <v>-7000</v>
      </c>
      <c r="H19192" s="705" t="s">
        <v>12832</v>
      </c>
    </row>
    <row r="19193" spans="1:8" ht="15" x14ac:dyDescent="0.2">
      <c r="A19193" s="734">
        <v>45409</v>
      </c>
      <c r="B19193" s="41" t="s">
        <v>10908</v>
      </c>
      <c r="C19193" s="63" t="s">
        <v>5741</v>
      </c>
      <c r="D19193" s="108" t="s">
        <v>370</v>
      </c>
      <c r="E19193" s="58">
        <v>400</v>
      </c>
      <c r="F19193" s="58"/>
      <c r="G19193" s="126">
        <f t="shared" si="440"/>
        <v>-400</v>
      </c>
      <c r="H19193" s="705" t="s">
        <v>12832</v>
      </c>
    </row>
    <row r="19194" spans="1:8" ht="15" x14ac:dyDescent="0.2">
      <c r="A19194" s="734">
        <v>45409</v>
      </c>
      <c r="B19194" s="41" t="s">
        <v>12955</v>
      </c>
      <c r="C19194" s="63" t="s">
        <v>5741</v>
      </c>
      <c r="D19194" s="108" t="s">
        <v>370</v>
      </c>
      <c r="E19194" s="58">
        <v>2000</v>
      </c>
      <c r="F19194" s="58"/>
      <c r="G19194" s="126">
        <f t="shared" si="440"/>
        <v>-2000</v>
      </c>
      <c r="H19194" s="705" t="s">
        <v>12832</v>
      </c>
    </row>
    <row r="19195" spans="1:8" ht="15" x14ac:dyDescent="0.2">
      <c r="A19195" s="734">
        <v>45409</v>
      </c>
      <c r="B19195" s="41" t="s">
        <v>12955</v>
      </c>
      <c r="C19195" s="63" t="s">
        <v>5741</v>
      </c>
      <c r="D19195" s="108" t="s">
        <v>370</v>
      </c>
      <c r="E19195" s="58">
        <v>3000</v>
      </c>
      <c r="F19195" s="58"/>
      <c r="G19195" s="126">
        <f t="shared" si="440"/>
        <v>-3000</v>
      </c>
      <c r="H19195" s="705" t="s">
        <v>12832</v>
      </c>
    </row>
    <row r="19196" spans="1:8" ht="15" x14ac:dyDescent="0.2">
      <c r="A19196" s="734">
        <v>45409</v>
      </c>
      <c r="B19196" s="41" t="s">
        <v>103</v>
      </c>
      <c r="C19196" s="63" t="s">
        <v>103</v>
      </c>
      <c r="D19196" s="108" t="s">
        <v>10211</v>
      </c>
      <c r="E19196" s="58">
        <v>3000</v>
      </c>
      <c r="F19196" s="58"/>
      <c r="G19196" s="126">
        <f t="shared" si="440"/>
        <v>-3000</v>
      </c>
      <c r="H19196" s="705" t="s">
        <v>12832</v>
      </c>
    </row>
    <row r="19197" spans="1:8" ht="15" x14ac:dyDescent="0.2">
      <c r="A19197" s="734">
        <v>45409</v>
      </c>
      <c r="B19197" s="41" t="s">
        <v>11738</v>
      </c>
      <c r="C19197" s="63" t="s">
        <v>1495</v>
      </c>
      <c r="D19197" s="108" t="s">
        <v>12956</v>
      </c>
      <c r="E19197" s="58">
        <v>4320</v>
      </c>
      <c r="F19197" s="58"/>
      <c r="G19197" s="126">
        <f t="shared" si="440"/>
        <v>-4320</v>
      </c>
      <c r="H19197" s="705" t="s">
        <v>12832</v>
      </c>
    </row>
    <row r="19198" spans="1:8" ht="15" x14ac:dyDescent="0.2">
      <c r="A19198" s="734">
        <v>45409</v>
      </c>
      <c r="B19198" s="41" t="s">
        <v>12722</v>
      </c>
      <c r="C19198" s="63" t="s">
        <v>5741</v>
      </c>
      <c r="D19198" s="108" t="s">
        <v>370</v>
      </c>
      <c r="E19198" s="58">
        <v>1000</v>
      </c>
      <c r="F19198" s="58"/>
      <c r="G19198" s="126">
        <f t="shared" si="440"/>
        <v>-1000</v>
      </c>
      <c r="H19198" s="705" t="s">
        <v>12832</v>
      </c>
    </row>
    <row r="19199" spans="1:8" ht="15" x14ac:dyDescent="0.2">
      <c r="A19199" s="734">
        <v>45409</v>
      </c>
      <c r="B19199" s="41" t="s">
        <v>11897</v>
      </c>
      <c r="C19199" s="63" t="s">
        <v>10993</v>
      </c>
      <c r="D19199" s="108" t="s">
        <v>4309</v>
      </c>
      <c r="E19199" s="58">
        <v>3470</v>
      </c>
      <c r="F19199" s="58"/>
      <c r="G19199" s="126">
        <f t="shared" si="440"/>
        <v>-3470</v>
      </c>
      <c r="H19199" s="705" t="s">
        <v>12832</v>
      </c>
    </row>
    <row r="19200" spans="1:8" ht="15" x14ac:dyDescent="0.2">
      <c r="A19200" s="734">
        <v>45409</v>
      </c>
      <c r="B19200" s="41" t="s">
        <v>11897</v>
      </c>
      <c r="C19200" s="63" t="s">
        <v>392</v>
      </c>
      <c r="D19200" s="108" t="s">
        <v>12958</v>
      </c>
      <c r="E19200" s="58">
        <v>4500</v>
      </c>
      <c r="F19200" s="58"/>
      <c r="G19200" s="126">
        <f t="shared" ref="G19200" si="441">F19200-E19200</f>
        <v>-4500</v>
      </c>
      <c r="H19200" s="705" t="s">
        <v>12832</v>
      </c>
    </row>
    <row r="19201" spans="1:8" ht="15" x14ac:dyDescent="0.2">
      <c r="A19201" s="734">
        <v>45409</v>
      </c>
      <c r="B19201" s="41" t="s">
        <v>11738</v>
      </c>
      <c r="C19201" s="63" t="s">
        <v>12961</v>
      </c>
      <c r="D19201" s="108" t="s">
        <v>12959</v>
      </c>
      <c r="E19201" s="58"/>
      <c r="F19201" s="58">
        <v>-500000</v>
      </c>
      <c r="G19201" s="126">
        <f t="shared" ref="G19201:G19202" si="442">F19201-E19201</f>
        <v>-500000</v>
      </c>
      <c r="H19201" s="705" t="s">
        <v>12832</v>
      </c>
    </row>
    <row r="19202" spans="1:8" ht="15" x14ac:dyDescent="0.2">
      <c r="A19202" s="734">
        <v>45409</v>
      </c>
      <c r="B19202" s="41" t="s">
        <v>11738</v>
      </c>
      <c r="C19202" s="63" t="s">
        <v>12961</v>
      </c>
      <c r="D19202" s="108" t="s">
        <v>12960</v>
      </c>
      <c r="E19202" s="58"/>
      <c r="F19202" s="58">
        <v>-500000</v>
      </c>
      <c r="G19202" s="126">
        <f t="shared" si="442"/>
        <v>-500000</v>
      </c>
      <c r="H19202" s="705" t="s">
        <v>12832</v>
      </c>
    </row>
    <row r="19203" spans="1:8" ht="15" x14ac:dyDescent="0.2">
      <c r="A19203" s="734">
        <v>45411</v>
      </c>
      <c r="B19203" s="41" t="s">
        <v>11093</v>
      </c>
      <c r="C19203" s="63" t="s">
        <v>5741</v>
      </c>
      <c r="D19203" s="108" t="s">
        <v>370</v>
      </c>
      <c r="E19203" s="58">
        <v>250</v>
      </c>
      <c r="F19203" s="58"/>
      <c r="G19203" s="126">
        <f t="shared" ref="G19203:G19211" si="443">F19203-E19203</f>
        <v>-250</v>
      </c>
      <c r="H19203" s="705" t="s">
        <v>12832</v>
      </c>
    </row>
    <row r="19204" spans="1:8" ht="15" x14ac:dyDescent="0.2">
      <c r="A19204" s="734">
        <v>45411</v>
      </c>
      <c r="B19204" s="41" t="s">
        <v>103</v>
      </c>
      <c r="C19204" s="63" t="s">
        <v>103</v>
      </c>
      <c r="D19204" s="108" t="s">
        <v>10211</v>
      </c>
      <c r="E19204" s="58">
        <v>1500</v>
      </c>
      <c r="F19204" s="58"/>
      <c r="G19204" s="126">
        <f t="shared" si="443"/>
        <v>-1500</v>
      </c>
      <c r="H19204" s="705" t="s">
        <v>12832</v>
      </c>
    </row>
    <row r="19205" spans="1:8" ht="15" x14ac:dyDescent="0.2">
      <c r="A19205" s="734">
        <v>45411</v>
      </c>
      <c r="B19205" s="41" t="s">
        <v>11897</v>
      </c>
      <c r="C19205" s="63" t="s">
        <v>5741</v>
      </c>
      <c r="D19205" s="108" t="s">
        <v>370</v>
      </c>
      <c r="E19205" s="58">
        <v>700</v>
      </c>
      <c r="F19205" s="58"/>
      <c r="G19205" s="126">
        <f t="shared" si="443"/>
        <v>-700</v>
      </c>
      <c r="H19205" s="705" t="s">
        <v>12832</v>
      </c>
    </row>
    <row r="19206" spans="1:8" ht="15" x14ac:dyDescent="0.2">
      <c r="A19206" s="734">
        <v>45411</v>
      </c>
      <c r="B19206" s="41" t="s">
        <v>103</v>
      </c>
      <c r="C19206" s="63" t="s">
        <v>8150</v>
      </c>
      <c r="D19206" s="108" t="s">
        <v>6337</v>
      </c>
      <c r="E19206" s="58">
        <v>18585</v>
      </c>
      <c r="F19206" s="58"/>
      <c r="G19206" s="126">
        <f t="shared" si="443"/>
        <v>-18585</v>
      </c>
      <c r="H19206" s="705" t="s">
        <v>12832</v>
      </c>
    </row>
    <row r="19207" spans="1:8" ht="15" x14ac:dyDescent="0.2">
      <c r="A19207" s="734">
        <v>45411</v>
      </c>
      <c r="B19207" s="41" t="s">
        <v>25</v>
      </c>
      <c r="C19207" s="63" t="s">
        <v>8150</v>
      </c>
      <c r="D19207" s="108" t="s">
        <v>6337</v>
      </c>
      <c r="E19207" s="58">
        <v>49024</v>
      </c>
      <c r="F19207" s="58"/>
      <c r="G19207" s="126">
        <f t="shared" si="443"/>
        <v>-49024</v>
      </c>
      <c r="H19207" s="705" t="s">
        <v>12832</v>
      </c>
    </row>
    <row r="19208" spans="1:8" ht="15" x14ac:dyDescent="0.2">
      <c r="A19208" s="734">
        <v>45411</v>
      </c>
      <c r="B19208" s="41" t="s">
        <v>12955</v>
      </c>
      <c r="C19208" s="63" t="s">
        <v>5741</v>
      </c>
      <c r="D19208" s="108" t="s">
        <v>370</v>
      </c>
      <c r="E19208" s="58">
        <v>2000</v>
      </c>
      <c r="F19208" s="58"/>
      <c r="G19208" s="126">
        <f t="shared" si="443"/>
        <v>-2000</v>
      </c>
      <c r="H19208" s="705" t="s">
        <v>12832</v>
      </c>
    </row>
    <row r="19209" spans="1:8" ht="15" x14ac:dyDescent="0.2">
      <c r="A19209" s="734">
        <v>45411</v>
      </c>
      <c r="B19209" s="41" t="s">
        <v>103</v>
      </c>
      <c r="C19209" s="63" t="s">
        <v>103</v>
      </c>
      <c r="D19209" s="108" t="s">
        <v>12962</v>
      </c>
      <c r="E19209" s="58">
        <v>5000</v>
      </c>
      <c r="F19209" s="58"/>
      <c r="G19209" s="126">
        <f t="shared" si="443"/>
        <v>-5000</v>
      </c>
      <c r="H19209" s="705" t="s">
        <v>12832</v>
      </c>
    </row>
    <row r="19210" spans="1:8" ht="15" x14ac:dyDescent="0.2">
      <c r="A19210" s="734">
        <v>45411</v>
      </c>
      <c r="B19210" s="41" t="s">
        <v>103</v>
      </c>
      <c r="C19210" s="63" t="s">
        <v>103</v>
      </c>
      <c r="D19210" s="108" t="s">
        <v>12963</v>
      </c>
      <c r="E19210" s="58">
        <v>850</v>
      </c>
      <c r="F19210" s="58"/>
      <c r="G19210" s="126">
        <f t="shared" si="443"/>
        <v>-850</v>
      </c>
      <c r="H19210" s="705" t="s">
        <v>12832</v>
      </c>
    </row>
    <row r="19211" spans="1:8" ht="15" x14ac:dyDescent="0.2">
      <c r="A19211" s="734">
        <v>45411</v>
      </c>
      <c r="B19211" s="41" t="s">
        <v>11089</v>
      </c>
      <c r="C19211" s="63" t="s">
        <v>10993</v>
      </c>
      <c r="D19211" s="108" t="s">
        <v>9917</v>
      </c>
      <c r="E19211" s="58">
        <v>16200</v>
      </c>
      <c r="F19211" s="58"/>
      <c r="G19211" s="126">
        <f t="shared" si="443"/>
        <v>-16200</v>
      </c>
      <c r="H19211" s="705" t="s">
        <v>12832</v>
      </c>
    </row>
    <row r="19212" spans="1:8" ht="15" x14ac:dyDescent="0.2">
      <c r="A19212" s="734">
        <v>45412</v>
      </c>
      <c r="B19212" s="41" t="s">
        <v>103</v>
      </c>
      <c r="C19212" s="63" t="s">
        <v>392</v>
      </c>
      <c r="D19212" s="108" t="s">
        <v>1291</v>
      </c>
      <c r="E19212" s="58">
        <v>400</v>
      </c>
      <c r="F19212" s="58"/>
      <c r="G19212" s="126">
        <f t="shared" ref="G19212:G19216" si="444">F19212-E19212</f>
        <v>-400</v>
      </c>
      <c r="H19212" s="705" t="s">
        <v>12832</v>
      </c>
    </row>
    <row r="19213" spans="1:8" ht="15" x14ac:dyDescent="0.2">
      <c r="A19213" s="734">
        <v>45412</v>
      </c>
      <c r="B19213" s="41" t="s">
        <v>8559</v>
      </c>
      <c r="C19213" s="63" t="s">
        <v>11975</v>
      </c>
      <c r="D19213" s="108" t="s">
        <v>1157</v>
      </c>
      <c r="E19213" s="58">
        <v>5000</v>
      </c>
      <c r="F19213" s="58"/>
      <c r="G19213" s="126">
        <f t="shared" si="444"/>
        <v>-5000</v>
      </c>
      <c r="H19213" s="705" t="s">
        <v>12832</v>
      </c>
    </row>
    <row r="19214" spans="1:8" ht="15" x14ac:dyDescent="0.2">
      <c r="A19214" s="734">
        <v>45412</v>
      </c>
      <c r="B19214" s="41" t="s">
        <v>103</v>
      </c>
      <c r="C19214" s="63" t="s">
        <v>103</v>
      </c>
      <c r="D19214" s="108" t="s">
        <v>10211</v>
      </c>
      <c r="E19214" s="58">
        <v>4000</v>
      </c>
      <c r="F19214" s="58"/>
      <c r="G19214" s="126">
        <f t="shared" si="444"/>
        <v>-4000</v>
      </c>
      <c r="H19214" s="705" t="s">
        <v>12832</v>
      </c>
    </row>
    <row r="19215" spans="1:8" ht="15" x14ac:dyDescent="0.2">
      <c r="A19215" s="734">
        <v>45412</v>
      </c>
      <c r="B19215" s="41" t="s">
        <v>11738</v>
      </c>
      <c r="C19215" s="63" t="s">
        <v>5741</v>
      </c>
      <c r="D19215" s="108" t="s">
        <v>370</v>
      </c>
      <c r="E19215" s="58">
        <v>1600</v>
      </c>
      <c r="F19215" s="58"/>
      <c r="G19215" s="126">
        <f t="shared" si="444"/>
        <v>-1600</v>
      </c>
      <c r="H19215" s="705" t="s">
        <v>12832</v>
      </c>
    </row>
    <row r="19216" spans="1:8" ht="15" x14ac:dyDescent="0.2">
      <c r="A19216" s="734">
        <v>45412</v>
      </c>
      <c r="B19216" s="41" t="s">
        <v>12531</v>
      </c>
      <c r="C19216" s="63" t="s">
        <v>10993</v>
      </c>
      <c r="D19216" s="108" t="s">
        <v>5136</v>
      </c>
      <c r="E19216" s="58">
        <v>56283</v>
      </c>
      <c r="F19216" s="58"/>
      <c r="G19216" s="126">
        <f t="shared" si="444"/>
        <v>-56283</v>
      </c>
      <c r="H19216" s="705" t="s">
        <v>12832</v>
      </c>
    </row>
    <row r="19217" spans="1:8" ht="15" x14ac:dyDescent="0.2">
      <c r="A19217" s="734">
        <v>45412</v>
      </c>
      <c r="B19217" s="41" t="s">
        <v>6505</v>
      </c>
      <c r="C19217" s="670" t="s">
        <v>10993</v>
      </c>
      <c r="D19217" s="913" t="s">
        <v>12964</v>
      </c>
      <c r="E19217" s="585">
        <v>9075</v>
      </c>
      <c r="F19217" s="58"/>
      <c r="G19217" s="126">
        <f t="shared" ref="G19217:G19220" si="445">F19217-E19217</f>
        <v>-9075</v>
      </c>
      <c r="H19217" s="705" t="s">
        <v>12832</v>
      </c>
    </row>
    <row r="19218" spans="1:8" ht="15" x14ac:dyDescent="0.2">
      <c r="A19218" s="734">
        <v>45412</v>
      </c>
      <c r="B19218" s="41" t="s">
        <v>10179</v>
      </c>
      <c r="C19218" s="670" t="s">
        <v>10993</v>
      </c>
      <c r="D19218" s="913" t="s">
        <v>12964</v>
      </c>
      <c r="E19218" s="585">
        <v>3750</v>
      </c>
      <c r="F19218" s="58"/>
      <c r="G19218" s="126">
        <f t="shared" si="445"/>
        <v>-3750</v>
      </c>
      <c r="H19218" s="705" t="s">
        <v>12832</v>
      </c>
    </row>
    <row r="19219" spans="1:8" ht="15" x14ac:dyDescent="0.2">
      <c r="A19219" s="734">
        <v>45412</v>
      </c>
      <c r="B19219" s="41" t="s">
        <v>12531</v>
      </c>
      <c r="C19219" s="670" t="s">
        <v>10993</v>
      </c>
      <c r="D19219" s="913" t="s">
        <v>12964</v>
      </c>
      <c r="E19219" s="585">
        <v>56055</v>
      </c>
      <c r="F19219" s="58"/>
      <c r="G19219" s="126">
        <f t="shared" si="445"/>
        <v>-56055</v>
      </c>
      <c r="H19219" s="705" t="s">
        <v>12832</v>
      </c>
    </row>
    <row r="19220" spans="1:8" ht="15" x14ac:dyDescent="0.2">
      <c r="A19220" s="734">
        <v>45412</v>
      </c>
      <c r="B19220" s="41" t="s">
        <v>12371</v>
      </c>
      <c r="C19220" s="63" t="s">
        <v>10993</v>
      </c>
      <c r="D19220" s="108" t="s">
        <v>5136</v>
      </c>
      <c r="E19220" s="58">
        <v>31160</v>
      </c>
      <c r="F19220" s="58"/>
      <c r="G19220" s="126">
        <f t="shared" si="445"/>
        <v>-31160</v>
      </c>
      <c r="H19220" s="705" t="s">
        <v>12832</v>
      </c>
    </row>
    <row r="19221" spans="1:8" ht="15" x14ac:dyDescent="0.2">
      <c r="A19221" s="734">
        <v>45412</v>
      </c>
      <c r="B19221" s="41" t="s">
        <v>25</v>
      </c>
      <c r="C19221" s="63" t="s">
        <v>392</v>
      </c>
      <c r="D19221" s="108" t="s">
        <v>12965</v>
      </c>
      <c r="E19221" s="58">
        <v>59160</v>
      </c>
      <c r="F19221" s="58"/>
      <c r="G19221" s="126">
        <f t="shared" ref="G19221:G19224" si="446">F19221-E19221</f>
        <v>-59160</v>
      </c>
      <c r="H19221" s="705" t="s">
        <v>12832</v>
      </c>
    </row>
    <row r="19222" spans="1:8" ht="15" x14ac:dyDescent="0.2">
      <c r="A19222" s="734">
        <v>45412</v>
      </c>
      <c r="B19222" s="41" t="s">
        <v>12712</v>
      </c>
      <c r="C19222" s="63" t="s">
        <v>12966</v>
      </c>
      <c r="D19222" s="108" t="s">
        <v>12967</v>
      </c>
      <c r="E19222" s="58">
        <v>1000000</v>
      </c>
      <c r="F19222" s="58"/>
      <c r="G19222" s="126">
        <f t="shared" si="446"/>
        <v>-1000000</v>
      </c>
      <c r="H19222" s="705" t="s">
        <v>12832</v>
      </c>
    </row>
    <row r="19223" spans="1:8" ht="15" x14ac:dyDescent="0.2">
      <c r="A19223" s="734">
        <v>45412</v>
      </c>
      <c r="B19223" s="41" t="s">
        <v>8559</v>
      </c>
      <c r="C19223" s="63" t="s">
        <v>379</v>
      </c>
      <c r="D19223" s="108" t="s">
        <v>12460</v>
      </c>
      <c r="E19223" s="58">
        <v>300000</v>
      </c>
      <c r="F19223" s="58"/>
      <c r="G19223" s="126">
        <f t="shared" si="446"/>
        <v>-300000</v>
      </c>
      <c r="H19223" s="705" t="s">
        <v>12832</v>
      </c>
    </row>
    <row r="19224" spans="1:8" ht="15" x14ac:dyDescent="0.2">
      <c r="A19224" s="734">
        <v>45412</v>
      </c>
      <c r="B19224" s="41" t="s">
        <v>12531</v>
      </c>
      <c r="C19224" s="63" t="s">
        <v>11725</v>
      </c>
      <c r="D19224" s="108" t="s">
        <v>12460</v>
      </c>
      <c r="E19224" s="58">
        <v>26000</v>
      </c>
      <c r="F19224" s="58"/>
      <c r="G19224" s="126">
        <f t="shared" si="446"/>
        <v>-26000</v>
      </c>
      <c r="H19224" s="705" t="s">
        <v>12832</v>
      </c>
    </row>
    <row r="19225" spans="1:8" ht="15" x14ac:dyDescent="0.2">
      <c r="A19225" s="734">
        <v>45412</v>
      </c>
      <c r="B19225" s="41" t="s">
        <v>3946</v>
      </c>
      <c r="C19225" s="63" t="s">
        <v>12969</v>
      </c>
      <c r="D19225" s="108" t="s">
        <v>12968</v>
      </c>
      <c r="E19225" s="58">
        <v>100000</v>
      </c>
      <c r="F19225" s="58"/>
      <c r="G19225" s="126">
        <f t="shared" ref="G19225" si="447">F19225-E19225</f>
        <v>-100000</v>
      </c>
      <c r="H19225" s="705" t="s">
        <v>12832</v>
      </c>
    </row>
    <row r="19226" spans="1:8" ht="15" x14ac:dyDescent="0.2">
      <c r="A19226" s="733">
        <v>45385</v>
      </c>
      <c r="B19226" s="174" t="s">
        <v>11089</v>
      </c>
      <c r="C19226" s="174" t="s">
        <v>12566</v>
      </c>
      <c r="D19226" s="228" t="s">
        <v>12856</v>
      </c>
      <c r="E19226" s="236">
        <v>1173000</v>
      </c>
      <c r="F19226" s="236"/>
      <c r="G19226" s="236">
        <f t="shared" ref="G19226" si="448">F19226-E19226</f>
        <v>-1173000</v>
      </c>
      <c r="H19226" s="709" t="s">
        <v>12832</v>
      </c>
    </row>
    <row r="19227" spans="1:8" ht="15" x14ac:dyDescent="0.2">
      <c r="A19227" s="733">
        <v>45407</v>
      </c>
      <c r="B19227" s="174" t="s">
        <v>37</v>
      </c>
      <c r="C19227" s="551" t="s">
        <v>3003</v>
      </c>
      <c r="D19227" s="740" t="s">
        <v>12931</v>
      </c>
      <c r="E19227" s="552">
        <v>20528</v>
      </c>
      <c r="F19227" s="236"/>
      <c r="G19227" s="236">
        <f t="shared" ref="G19227:G19231" si="449">F19227-E19227</f>
        <v>-20528</v>
      </c>
      <c r="H19227" s="709" t="s">
        <v>12832</v>
      </c>
    </row>
    <row r="19228" spans="1:8" ht="15" x14ac:dyDescent="0.2">
      <c r="A19228" s="733">
        <v>45407</v>
      </c>
      <c r="B19228" s="174" t="s">
        <v>3945</v>
      </c>
      <c r="C19228" s="551" t="s">
        <v>3003</v>
      </c>
      <c r="D19228" s="740" t="s">
        <v>12931</v>
      </c>
      <c r="E19228" s="552">
        <v>35367</v>
      </c>
      <c r="F19228" s="236"/>
      <c r="G19228" s="236">
        <f t="shared" si="449"/>
        <v>-35367</v>
      </c>
      <c r="H19228" s="709" t="s">
        <v>12832</v>
      </c>
    </row>
    <row r="19229" spans="1:8" ht="15" x14ac:dyDescent="0.2">
      <c r="A19229" s="733">
        <v>45407</v>
      </c>
      <c r="B19229" s="174" t="s">
        <v>3946</v>
      </c>
      <c r="C19229" s="551" t="s">
        <v>3003</v>
      </c>
      <c r="D19229" s="740" t="s">
        <v>12931</v>
      </c>
      <c r="E19229" s="552">
        <v>32760</v>
      </c>
      <c r="F19229" s="236"/>
      <c r="G19229" s="236">
        <f t="shared" si="449"/>
        <v>-32760</v>
      </c>
      <c r="H19229" s="709" t="s">
        <v>12832</v>
      </c>
    </row>
    <row r="19230" spans="1:8" ht="15" x14ac:dyDescent="0.2">
      <c r="A19230" s="733">
        <v>45407</v>
      </c>
      <c r="B19230" s="174" t="s">
        <v>12531</v>
      </c>
      <c r="C19230" s="551" t="s">
        <v>3003</v>
      </c>
      <c r="D19230" s="740" t="s">
        <v>12931</v>
      </c>
      <c r="E19230" s="552">
        <v>107920</v>
      </c>
      <c r="F19230" s="236"/>
      <c r="G19230" s="236">
        <f t="shared" si="449"/>
        <v>-107920</v>
      </c>
      <c r="H19230" s="709" t="s">
        <v>12832</v>
      </c>
    </row>
    <row r="19231" spans="1:8" ht="24" x14ac:dyDescent="0.2">
      <c r="A19231" s="733">
        <v>45407</v>
      </c>
      <c r="B19231" s="174" t="s">
        <v>11738</v>
      </c>
      <c r="C19231" s="551" t="s">
        <v>3003</v>
      </c>
      <c r="D19231" s="740" t="s">
        <v>12932</v>
      </c>
      <c r="E19231" s="552">
        <v>100356</v>
      </c>
      <c r="F19231" s="236"/>
      <c r="G19231" s="236">
        <f t="shared" si="449"/>
        <v>-100356</v>
      </c>
      <c r="H19231" s="709" t="s">
        <v>12832</v>
      </c>
    </row>
    <row r="19232" spans="1:8" ht="24" x14ac:dyDescent="0.2">
      <c r="A19232" s="733">
        <v>45408</v>
      </c>
      <c r="B19232" s="174" t="s">
        <v>12633</v>
      </c>
      <c r="C19232" s="174" t="s">
        <v>12928</v>
      </c>
      <c r="D19232" s="228" t="s">
        <v>12929</v>
      </c>
      <c r="E19232" s="236">
        <v>179360</v>
      </c>
      <c r="F19232" s="236"/>
      <c r="G19232" s="236">
        <f t="shared" ref="G19232:G19233" si="450">F19232-E19232</f>
        <v>-179360</v>
      </c>
      <c r="H19232" s="709" t="s">
        <v>12832</v>
      </c>
    </row>
    <row r="19233" spans="1:8" ht="24" x14ac:dyDescent="0.2">
      <c r="A19233" s="733">
        <v>45408</v>
      </c>
      <c r="B19233" s="174" t="s">
        <v>8043</v>
      </c>
      <c r="C19233" s="174" t="s">
        <v>10979</v>
      </c>
      <c r="D19233" s="228" t="s">
        <v>12930</v>
      </c>
      <c r="E19233" s="236">
        <v>215940</v>
      </c>
      <c r="F19233" s="236"/>
      <c r="G19233" s="236">
        <f t="shared" si="450"/>
        <v>-215940</v>
      </c>
      <c r="H19233" s="709" t="s">
        <v>12832</v>
      </c>
    </row>
    <row r="19234" spans="1:8" ht="15" x14ac:dyDescent="0.2">
      <c r="A19234" s="730">
        <v>45384</v>
      </c>
      <c r="B19234" s="91" t="s">
        <v>6505</v>
      </c>
      <c r="C19234" s="94" t="s">
        <v>559</v>
      </c>
      <c r="D19234" s="801" t="s">
        <v>12822</v>
      </c>
      <c r="E19234" s="92"/>
      <c r="F19234" s="92">
        <v>1000000</v>
      </c>
      <c r="G19234" s="92">
        <f t="shared" si="411"/>
        <v>1000000</v>
      </c>
      <c r="H19234" s="702" t="s">
        <v>12832</v>
      </c>
    </row>
    <row r="19235" spans="1:8" ht="15" x14ac:dyDescent="0.2">
      <c r="A19235" s="730">
        <v>45384</v>
      </c>
      <c r="B19235" s="91" t="s">
        <v>6505</v>
      </c>
      <c r="C19235" s="94" t="s">
        <v>559</v>
      </c>
      <c r="D19235" s="801" t="s">
        <v>12822</v>
      </c>
      <c r="E19235" s="92"/>
      <c r="F19235" s="92">
        <v>1000000</v>
      </c>
      <c r="G19235" s="92">
        <f>F19235-E19235</f>
        <v>1000000</v>
      </c>
      <c r="H19235" s="702" t="s">
        <v>12832</v>
      </c>
    </row>
    <row r="19236" spans="1:8" ht="15" x14ac:dyDescent="0.2">
      <c r="A19236" s="730">
        <v>45385</v>
      </c>
      <c r="B19236" s="91" t="s">
        <v>11897</v>
      </c>
      <c r="C19236" s="94" t="s">
        <v>559</v>
      </c>
      <c r="D19236" s="801" t="s">
        <v>12840</v>
      </c>
      <c r="E19236" s="92"/>
      <c r="F19236" s="92">
        <v>1310000</v>
      </c>
      <c r="G19236" s="92">
        <f t="shared" ref="G19236:G19243" si="451">F19236-E19236</f>
        <v>1310000</v>
      </c>
      <c r="H19236" s="702" t="s">
        <v>12832</v>
      </c>
    </row>
    <row r="19237" spans="1:8" ht="15" x14ac:dyDescent="0.2">
      <c r="A19237" s="730">
        <v>45385</v>
      </c>
      <c r="B19237" s="91" t="s">
        <v>11897</v>
      </c>
      <c r="C19237" s="94" t="s">
        <v>559</v>
      </c>
      <c r="D19237" s="801" t="s">
        <v>12841</v>
      </c>
      <c r="E19237" s="92"/>
      <c r="F19237" s="92">
        <v>1173000</v>
      </c>
      <c r="G19237" s="92">
        <f t="shared" si="451"/>
        <v>1173000</v>
      </c>
      <c r="H19237" s="702" t="s">
        <v>12832</v>
      </c>
    </row>
    <row r="19238" spans="1:8" ht="15" x14ac:dyDescent="0.2">
      <c r="A19238" s="730">
        <v>45385</v>
      </c>
      <c r="B19238" s="91" t="s">
        <v>8868</v>
      </c>
      <c r="C19238" s="94" t="s">
        <v>559</v>
      </c>
      <c r="D19238" s="801" t="s">
        <v>12840</v>
      </c>
      <c r="E19238" s="92"/>
      <c r="F19238" s="92">
        <v>500000</v>
      </c>
      <c r="G19238" s="92">
        <f t="shared" si="451"/>
        <v>500000</v>
      </c>
      <c r="H19238" s="702" t="s">
        <v>12832</v>
      </c>
    </row>
    <row r="19239" spans="1:8" ht="15" x14ac:dyDescent="0.2">
      <c r="A19239" s="730">
        <v>45385</v>
      </c>
      <c r="B19239" s="91" t="s">
        <v>9356</v>
      </c>
      <c r="C19239" s="94" t="s">
        <v>559</v>
      </c>
      <c r="D19239" s="801" t="s">
        <v>12863</v>
      </c>
      <c r="E19239" s="92"/>
      <c r="F19239" s="92">
        <v>999000</v>
      </c>
      <c r="G19239" s="92">
        <f t="shared" si="451"/>
        <v>999000</v>
      </c>
      <c r="H19239" s="702" t="s">
        <v>12832</v>
      </c>
    </row>
    <row r="19240" spans="1:8" ht="15" x14ac:dyDescent="0.2">
      <c r="A19240" s="730">
        <v>45385</v>
      </c>
      <c r="B19240" s="91" t="s">
        <v>9356</v>
      </c>
      <c r="C19240" s="94" t="s">
        <v>559</v>
      </c>
      <c r="D19240" s="801" t="s">
        <v>12863</v>
      </c>
      <c r="E19240" s="92"/>
      <c r="F19240" s="92">
        <v>999000</v>
      </c>
      <c r="G19240" s="92">
        <f t="shared" si="451"/>
        <v>999000</v>
      </c>
      <c r="H19240" s="702" t="s">
        <v>12832</v>
      </c>
    </row>
    <row r="19241" spans="1:8" ht="15" x14ac:dyDescent="0.2">
      <c r="A19241" s="730">
        <v>45385</v>
      </c>
      <c r="B19241" s="91" t="s">
        <v>9356</v>
      </c>
      <c r="C19241" s="94" t="s">
        <v>559</v>
      </c>
      <c r="D19241" s="801" t="s">
        <v>12863</v>
      </c>
      <c r="E19241" s="92"/>
      <c r="F19241" s="92">
        <v>999000</v>
      </c>
      <c r="G19241" s="92">
        <f t="shared" si="451"/>
        <v>999000</v>
      </c>
      <c r="H19241" s="702" t="s">
        <v>12832</v>
      </c>
    </row>
    <row r="19242" spans="1:8" ht="15" x14ac:dyDescent="0.2">
      <c r="A19242" s="730">
        <v>45385</v>
      </c>
      <c r="B19242" s="91" t="s">
        <v>9356</v>
      </c>
      <c r="C19242" s="94" t="s">
        <v>559</v>
      </c>
      <c r="D19242" s="801" t="s">
        <v>12863</v>
      </c>
      <c r="E19242" s="92"/>
      <c r="F19242" s="92">
        <v>999000</v>
      </c>
      <c r="G19242" s="92">
        <f t="shared" si="451"/>
        <v>999000</v>
      </c>
      <c r="H19242" s="702" t="s">
        <v>12832</v>
      </c>
    </row>
    <row r="19243" spans="1:8" ht="36" x14ac:dyDescent="0.2">
      <c r="A19243" s="730">
        <v>45386</v>
      </c>
      <c r="B19243" s="91" t="s">
        <v>11738</v>
      </c>
      <c r="C19243" s="94" t="s">
        <v>559</v>
      </c>
      <c r="D19243" s="898" t="s">
        <v>12906</v>
      </c>
      <c r="E19243" s="643">
        <v>28000</v>
      </c>
      <c r="F19243" s="92"/>
      <c r="G19243" s="176">
        <f t="shared" si="451"/>
        <v>-28000</v>
      </c>
      <c r="H19243" s="702" t="s">
        <v>12832</v>
      </c>
    </row>
    <row r="19244" spans="1:8" ht="15" x14ac:dyDescent="0.2">
      <c r="A19244" s="730">
        <v>45387</v>
      </c>
      <c r="B19244" s="91" t="s">
        <v>9356</v>
      </c>
      <c r="C19244" s="94" t="s">
        <v>559</v>
      </c>
      <c r="D19244" s="801" t="s">
        <v>12863</v>
      </c>
      <c r="E19244" s="92"/>
      <c r="F19244" s="92">
        <v>995000</v>
      </c>
      <c r="G19244" s="92">
        <f t="shared" ref="G19244:G19245" si="452">F19244-E19244</f>
        <v>995000</v>
      </c>
      <c r="H19244" s="702" t="s">
        <v>12832</v>
      </c>
    </row>
    <row r="19245" spans="1:8" ht="15" x14ac:dyDescent="0.2">
      <c r="A19245" s="730">
        <v>45387</v>
      </c>
      <c r="B19245" s="91" t="s">
        <v>9356</v>
      </c>
      <c r="C19245" s="94" t="s">
        <v>559</v>
      </c>
      <c r="D19245" s="801" t="s">
        <v>12863</v>
      </c>
      <c r="E19245" s="92"/>
      <c r="F19245" s="92">
        <v>995000</v>
      </c>
      <c r="G19245" s="92">
        <f t="shared" si="452"/>
        <v>995000</v>
      </c>
      <c r="H19245" s="702" t="s">
        <v>12832</v>
      </c>
    </row>
    <row r="19246" spans="1:8" ht="15" x14ac:dyDescent="0.2">
      <c r="A19246" s="730">
        <v>45387</v>
      </c>
      <c r="B19246" s="91" t="s">
        <v>9356</v>
      </c>
      <c r="C19246" s="94" t="s">
        <v>559</v>
      </c>
      <c r="D19246" s="801" t="s">
        <v>12868</v>
      </c>
      <c r="E19246" s="92"/>
      <c r="F19246" s="92">
        <v>510000</v>
      </c>
      <c r="G19246" s="92">
        <f t="shared" ref="G19246:G19247" si="453">F19246-E19246</f>
        <v>510000</v>
      </c>
      <c r="H19246" s="702" t="s">
        <v>12832</v>
      </c>
    </row>
    <row r="19247" spans="1:8" ht="15" x14ac:dyDescent="0.2">
      <c r="A19247" s="730">
        <v>45387</v>
      </c>
      <c r="B19247" s="94" t="s">
        <v>3946</v>
      </c>
      <c r="C19247" s="94" t="s">
        <v>559</v>
      </c>
      <c r="D19247" s="892" t="s">
        <v>12869</v>
      </c>
      <c r="E19247" s="176"/>
      <c r="F19247" s="176">
        <v>359992</v>
      </c>
      <c r="G19247" s="92">
        <f t="shared" si="453"/>
        <v>359992</v>
      </c>
      <c r="H19247" s="702" t="s">
        <v>12832</v>
      </c>
    </row>
    <row r="19248" spans="1:8" ht="24" x14ac:dyDescent="0.2">
      <c r="A19248" s="730">
        <v>45400</v>
      </c>
      <c r="B19248" s="94" t="s">
        <v>12722</v>
      </c>
      <c r="C19248" s="94" t="s">
        <v>559</v>
      </c>
      <c r="D19248" s="802" t="s">
        <v>12884</v>
      </c>
      <c r="E19248" s="176"/>
      <c r="F19248" s="176">
        <v>1200000</v>
      </c>
      <c r="G19248" s="176">
        <f t="shared" ref="G19248:G19252" si="454">F19248-E19248</f>
        <v>1200000</v>
      </c>
      <c r="H19248" s="702" t="s">
        <v>12832</v>
      </c>
    </row>
    <row r="19249" spans="1:8" ht="24" x14ac:dyDescent="0.2">
      <c r="A19249" s="730">
        <v>45400</v>
      </c>
      <c r="B19249" s="94" t="s">
        <v>11093</v>
      </c>
      <c r="C19249" s="94" t="s">
        <v>559</v>
      </c>
      <c r="D19249" s="802" t="s">
        <v>12884</v>
      </c>
      <c r="E19249" s="176"/>
      <c r="F19249" s="176">
        <v>1500000</v>
      </c>
      <c r="G19249" s="176">
        <f t="shared" si="454"/>
        <v>1500000</v>
      </c>
      <c r="H19249" s="702" t="s">
        <v>12832</v>
      </c>
    </row>
    <row r="19250" spans="1:8" ht="15" x14ac:dyDescent="0.2">
      <c r="A19250" s="730">
        <v>45400</v>
      </c>
      <c r="B19250" s="94" t="s">
        <v>11446</v>
      </c>
      <c r="C19250" s="94" t="s">
        <v>559</v>
      </c>
      <c r="D19250" s="802" t="s">
        <v>12883</v>
      </c>
      <c r="E19250" s="176"/>
      <c r="F19250" s="92">
        <v>2098980</v>
      </c>
      <c r="G19250" s="92">
        <f t="shared" si="454"/>
        <v>2098980</v>
      </c>
      <c r="H19250" s="702" t="s">
        <v>12832</v>
      </c>
    </row>
    <row r="19251" spans="1:8" s="682" customFormat="1" ht="24" x14ac:dyDescent="0.25">
      <c r="A19251" s="730">
        <v>45400</v>
      </c>
      <c r="B19251" s="94" t="s">
        <v>11897</v>
      </c>
      <c r="C19251" s="94" t="s">
        <v>559</v>
      </c>
      <c r="D19251" s="802" t="s">
        <v>12885</v>
      </c>
      <c r="E19251" s="176"/>
      <c r="F19251" s="176">
        <v>10000000</v>
      </c>
      <c r="G19251" s="176">
        <f t="shared" si="454"/>
        <v>10000000</v>
      </c>
      <c r="H19251" s="702" t="s">
        <v>12832</v>
      </c>
    </row>
    <row r="19252" spans="1:8" s="682" customFormat="1" ht="15" x14ac:dyDescent="0.25">
      <c r="A19252" s="730">
        <v>45400</v>
      </c>
      <c r="B19252" s="94" t="s">
        <v>11897</v>
      </c>
      <c r="C19252" s="94" t="s">
        <v>559</v>
      </c>
      <c r="D19252" s="898" t="s">
        <v>13054</v>
      </c>
      <c r="E19252" s="643">
        <v>100000</v>
      </c>
      <c r="F19252" s="176"/>
      <c r="G19252" s="176">
        <f t="shared" si="454"/>
        <v>-100000</v>
      </c>
      <c r="H19252" s="702" t="s">
        <v>12832</v>
      </c>
    </row>
    <row r="19253" spans="1:8" ht="24" x14ac:dyDescent="0.2">
      <c r="A19253" s="730">
        <v>45404</v>
      </c>
      <c r="B19253" s="94" t="s">
        <v>10232</v>
      </c>
      <c r="C19253" s="94" t="s">
        <v>559</v>
      </c>
      <c r="D19253" s="802" t="s">
        <v>12925</v>
      </c>
      <c r="E19253" s="176"/>
      <c r="F19253" s="176">
        <v>200000</v>
      </c>
      <c r="G19253" s="176">
        <f t="shared" ref="G19253" si="455">F19253-E19253</f>
        <v>200000</v>
      </c>
      <c r="H19253" s="702" t="s">
        <v>12832</v>
      </c>
    </row>
    <row r="19254" spans="1:8" ht="24" x14ac:dyDescent="0.2">
      <c r="A19254" s="730">
        <v>45406</v>
      </c>
      <c r="B19254" s="94" t="s">
        <v>10232</v>
      </c>
      <c r="C19254" s="94" t="s">
        <v>559</v>
      </c>
      <c r="D19254" s="802" t="s">
        <v>12925</v>
      </c>
      <c r="E19254" s="176"/>
      <c r="F19254" s="176">
        <v>400000</v>
      </c>
      <c r="G19254" s="176">
        <f t="shared" ref="G19254:G19466" si="456">F19254-E19254</f>
        <v>400000</v>
      </c>
      <c r="H19254" s="702" t="s">
        <v>12832</v>
      </c>
    </row>
    <row r="19255" spans="1:8" ht="24" x14ac:dyDescent="0.2">
      <c r="A19255" s="730">
        <v>45406</v>
      </c>
      <c r="B19255" s="94" t="s">
        <v>10232</v>
      </c>
      <c r="C19255" s="94" t="s">
        <v>559</v>
      </c>
      <c r="D19255" s="802" t="s">
        <v>12925</v>
      </c>
      <c r="E19255" s="176"/>
      <c r="F19255" s="176">
        <v>800000</v>
      </c>
      <c r="G19255" s="176">
        <f t="shared" si="456"/>
        <v>800000</v>
      </c>
      <c r="H19255" s="702" t="s">
        <v>12832</v>
      </c>
    </row>
    <row r="19256" spans="1:8" ht="24" x14ac:dyDescent="0.2">
      <c r="A19256" s="730">
        <v>45406</v>
      </c>
      <c r="B19256" s="94" t="s">
        <v>10232</v>
      </c>
      <c r="C19256" s="94" t="s">
        <v>559</v>
      </c>
      <c r="D19256" s="802" t="s">
        <v>12925</v>
      </c>
      <c r="E19256" s="176"/>
      <c r="F19256" s="176">
        <v>400000</v>
      </c>
      <c r="G19256" s="176">
        <f t="shared" si="456"/>
        <v>400000</v>
      </c>
      <c r="H19256" s="702" t="s">
        <v>12832</v>
      </c>
    </row>
    <row r="19257" spans="1:8" ht="24" x14ac:dyDescent="0.2">
      <c r="A19257" s="730">
        <v>45406</v>
      </c>
      <c r="B19257" s="94" t="s">
        <v>10232</v>
      </c>
      <c r="C19257" s="94" t="s">
        <v>559</v>
      </c>
      <c r="D19257" s="802" t="s">
        <v>12925</v>
      </c>
      <c r="E19257" s="176"/>
      <c r="F19257" s="176">
        <v>463000</v>
      </c>
      <c r="G19257" s="176">
        <f t="shared" si="456"/>
        <v>463000</v>
      </c>
      <c r="H19257" s="702" t="s">
        <v>12832</v>
      </c>
    </row>
    <row r="19258" spans="1:8" ht="24" x14ac:dyDescent="0.2">
      <c r="A19258" s="730">
        <v>45406</v>
      </c>
      <c r="B19258" s="94" t="s">
        <v>10232</v>
      </c>
      <c r="C19258" s="94" t="s">
        <v>559</v>
      </c>
      <c r="D19258" s="802" t="s">
        <v>12925</v>
      </c>
      <c r="E19258" s="176"/>
      <c r="F19258" s="176">
        <v>537000</v>
      </c>
      <c r="G19258" s="176">
        <f t="shared" si="456"/>
        <v>537000</v>
      </c>
      <c r="H19258" s="702" t="s">
        <v>12832</v>
      </c>
    </row>
    <row r="19259" spans="1:8" ht="24" x14ac:dyDescent="0.2">
      <c r="A19259" s="730">
        <v>45406</v>
      </c>
      <c r="B19259" s="94" t="s">
        <v>10232</v>
      </c>
      <c r="C19259" s="94" t="s">
        <v>559</v>
      </c>
      <c r="D19259" s="802" t="s">
        <v>12925</v>
      </c>
      <c r="E19259" s="176"/>
      <c r="F19259" s="176">
        <v>800000</v>
      </c>
      <c r="G19259" s="176">
        <f t="shared" si="456"/>
        <v>800000</v>
      </c>
      <c r="H19259" s="702" t="s">
        <v>12832</v>
      </c>
    </row>
    <row r="19260" spans="1:8" ht="24" x14ac:dyDescent="0.2">
      <c r="A19260" s="730">
        <v>45406</v>
      </c>
      <c r="B19260" s="94" t="s">
        <v>10232</v>
      </c>
      <c r="C19260" s="94" t="s">
        <v>559</v>
      </c>
      <c r="D19260" s="802" t="s">
        <v>12925</v>
      </c>
      <c r="E19260" s="176"/>
      <c r="F19260" s="176">
        <v>700000</v>
      </c>
      <c r="G19260" s="176">
        <f t="shared" si="456"/>
        <v>700000</v>
      </c>
      <c r="H19260" s="702" t="s">
        <v>12832</v>
      </c>
    </row>
    <row r="19261" spans="1:8" ht="24" x14ac:dyDescent="0.2">
      <c r="A19261" s="730">
        <v>45406</v>
      </c>
      <c r="B19261" s="94" t="s">
        <v>10232</v>
      </c>
      <c r="C19261" s="94" t="s">
        <v>559</v>
      </c>
      <c r="D19261" s="802" t="s">
        <v>12925</v>
      </c>
      <c r="E19261" s="176"/>
      <c r="F19261" s="176">
        <v>300000</v>
      </c>
      <c r="G19261" s="176">
        <f t="shared" si="456"/>
        <v>300000</v>
      </c>
      <c r="H19261" s="702" t="s">
        <v>12832</v>
      </c>
    </row>
    <row r="19262" spans="1:8" ht="24" x14ac:dyDescent="0.2">
      <c r="A19262" s="730">
        <v>45406</v>
      </c>
      <c r="B19262" s="94" t="s">
        <v>6505</v>
      </c>
      <c r="C19262" s="94" t="s">
        <v>559</v>
      </c>
      <c r="D19262" s="802" t="s">
        <v>12979</v>
      </c>
      <c r="E19262" s="176"/>
      <c r="F19262" s="176">
        <v>250000</v>
      </c>
      <c r="G19262" s="176">
        <f t="shared" ref="G19262:G19265" si="457">F19262-E19262</f>
        <v>250000</v>
      </c>
      <c r="H19262" s="702" t="s">
        <v>12832</v>
      </c>
    </row>
    <row r="19263" spans="1:8" ht="24" x14ac:dyDescent="0.2">
      <c r="A19263" s="730">
        <v>45406</v>
      </c>
      <c r="B19263" s="94" t="s">
        <v>6505</v>
      </c>
      <c r="C19263" s="94" t="s">
        <v>559</v>
      </c>
      <c r="D19263" s="802" t="s">
        <v>12979</v>
      </c>
      <c r="E19263" s="176"/>
      <c r="F19263" s="176">
        <v>355000</v>
      </c>
      <c r="G19263" s="176">
        <f t="shared" si="457"/>
        <v>355000</v>
      </c>
      <c r="H19263" s="702" t="s">
        <v>12832</v>
      </c>
    </row>
    <row r="19264" spans="1:8" ht="24" x14ac:dyDescent="0.2">
      <c r="A19264" s="730">
        <v>45406</v>
      </c>
      <c r="B19264" s="94" t="s">
        <v>6505</v>
      </c>
      <c r="C19264" s="94" t="s">
        <v>559</v>
      </c>
      <c r="D19264" s="802" t="s">
        <v>12979</v>
      </c>
      <c r="E19264" s="176"/>
      <c r="F19264" s="176">
        <v>100000</v>
      </c>
      <c r="G19264" s="176">
        <f t="shared" si="457"/>
        <v>100000</v>
      </c>
      <c r="H19264" s="702" t="s">
        <v>12832</v>
      </c>
    </row>
    <row r="19265" spans="1:8" ht="24" x14ac:dyDescent="0.2">
      <c r="A19265" s="730">
        <v>45406</v>
      </c>
      <c r="B19265" s="94" t="s">
        <v>6505</v>
      </c>
      <c r="C19265" s="94" t="s">
        <v>559</v>
      </c>
      <c r="D19265" s="802" t="s">
        <v>12979</v>
      </c>
      <c r="E19265" s="176"/>
      <c r="F19265" s="176">
        <v>200000</v>
      </c>
      <c r="G19265" s="176">
        <f t="shared" si="457"/>
        <v>200000</v>
      </c>
      <c r="H19265" s="702" t="s">
        <v>12832</v>
      </c>
    </row>
    <row r="19266" spans="1:8" ht="24" x14ac:dyDescent="0.2">
      <c r="A19266" s="730">
        <v>45406</v>
      </c>
      <c r="B19266" s="94" t="s">
        <v>11089</v>
      </c>
      <c r="C19266" s="94" t="s">
        <v>559</v>
      </c>
      <c r="D19266" s="802" t="s">
        <v>12980</v>
      </c>
      <c r="E19266" s="176"/>
      <c r="F19266" s="176">
        <v>250000</v>
      </c>
      <c r="G19266" s="176">
        <f t="shared" ref="G19266:G19268" si="458">F19266-E19266</f>
        <v>250000</v>
      </c>
      <c r="H19266" s="702" t="s">
        <v>12832</v>
      </c>
    </row>
    <row r="19267" spans="1:8" ht="24" x14ac:dyDescent="0.2">
      <c r="A19267" s="730">
        <v>45406</v>
      </c>
      <c r="B19267" s="94" t="s">
        <v>11089</v>
      </c>
      <c r="C19267" s="94" t="s">
        <v>559</v>
      </c>
      <c r="D19267" s="802" t="s">
        <v>12980</v>
      </c>
      <c r="E19267" s="176"/>
      <c r="F19267" s="176">
        <v>1000000</v>
      </c>
      <c r="G19267" s="176">
        <f t="shared" si="458"/>
        <v>1000000</v>
      </c>
      <c r="H19267" s="702" t="s">
        <v>12832</v>
      </c>
    </row>
    <row r="19268" spans="1:8" ht="24" x14ac:dyDescent="0.2">
      <c r="A19268" s="730">
        <v>45406</v>
      </c>
      <c r="B19268" s="94" t="s">
        <v>11089</v>
      </c>
      <c r="C19268" s="94" t="s">
        <v>559</v>
      </c>
      <c r="D19268" s="802" t="s">
        <v>12980</v>
      </c>
      <c r="E19268" s="176"/>
      <c r="F19268" s="176">
        <v>215000</v>
      </c>
      <c r="G19268" s="176">
        <f t="shared" si="458"/>
        <v>215000</v>
      </c>
      <c r="H19268" s="702" t="s">
        <v>12832</v>
      </c>
    </row>
    <row r="19269" spans="1:8" ht="15" x14ac:dyDescent="0.2">
      <c r="A19269" s="730">
        <v>45408</v>
      </c>
      <c r="B19269" s="91" t="s">
        <v>9356</v>
      </c>
      <c r="C19269" s="94" t="s">
        <v>559</v>
      </c>
      <c r="D19269" s="801" t="s">
        <v>12926</v>
      </c>
      <c r="E19269" s="92"/>
      <c r="F19269" s="92">
        <v>179360</v>
      </c>
      <c r="G19269" s="176">
        <f t="shared" si="456"/>
        <v>179360</v>
      </c>
      <c r="H19269" s="702" t="s">
        <v>12832</v>
      </c>
    </row>
    <row r="19270" spans="1:8" ht="15" x14ac:dyDescent="0.2">
      <c r="A19270" s="730">
        <v>45408</v>
      </c>
      <c r="B19270" s="91" t="s">
        <v>9356</v>
      </c>
      <c r="C19270" s="94" t="s">
        <v>559</v>
      </c>
      <c r="D19270" s="801" t="s">
        <v>12927</v>
      </c>
      <c r="E19270" s="92"/>
      <c r="F19270" s="92">
        <v>215940</v>
      </c>
      <c r="G19270" s="176">
        <f t="shared" si="456"/>
        <v>215940</v>
      </c>
      <c r="H19270" s="702" t="s">
        <v>12832</v>
      </c>
    </row>
    <row r="19271" spans="1:8" ht="15" x14ac:dyDescent="0.2">
      <c r="A19271" s="730">
        <v>45411</v>
      </c>
      <c r="B19271" s="91" t="s">
        <v>11617</v>
      </c>
      <c r="C19271" s="94" t="s">
        <v>559</v>
      </c>
      <c r="D19271" s="801" t="s">
        <v>12933</v>
      </c>
      <c r="E19271" s="92"/>
      <c r="F19271" s="92">
        <v>8254400</v>
      </c>
      <c r="G19271" s="92">
        <f t="shared" si="456"/>
        <v>8254400</v>
      </c>
      <c r="H19271" s="702" t="s">
        <v>12832</v>
      </c>
    </row>
    <row r="19272" spans="1:8" ht="15" x14ac:dyDescent="0.2">
      <c r="A19272" s="734">
        <v>45414</v>
      </c>
      <c r="B19272" s="41" t="s">
        <v>12623</v>
      </c>
      <c r="C19272" s="63" t="s">
        <v>6476</v>
      </c>
      <c r="D19272" s="108" t="s">
        <v>10721</v>
      </c>
      <c r="E19272" s="58">
        <v>70000</v>
      </c>
      <c r="F19272" s="58"/>
      <c r="G19272" s="126">
        <f>F19272-E19272</f>
        <v>-70000</v>
      </c>
      <c r="H19272" s="705" t="s">
        <v>12970</v>
      </c>
    </row>
    <row r="19273" spans="1:8" ht="15" x14ac:dyDescent="0.2">
      <c r="A19273" s="734">
        <v>45414</v>
      </c>
      <c r="B19273" s="41" t="s">
        <v>11738</v>
      </c>
      <c r="C19273" s="63" t="s">
        <v>10993</v>
      </c>
      <c r="D19273" s="108" t="s">
        <v>6486</v>
      </c>
      <c r="E19273" s="58">
        <v>2520</v>
      </c>
      <c r="F19273" s="58"/>
      <c r="G19273" s="126">
        <f>F19273-E19273</f>
        <v>-2520</v>
      </c>
      <c r="H19273" s="705" t="s">
        <v>12970</v>
      </c>
    </row>
    <row r="19274" spans="1:8" ht="15" x14ac:dyDescent="0.2">
      <c r="A19274" s="734">
        <v>45414</v>
      </c>
      <c r="B19274" s="41" t="s">
        <v>103</v>
      </c>
      <c r="C19274" s="63" t="s">
        <v>103</v>
      </c>
      <c r="D19274" s="108" t="s">
        <v>12971</v>
      </c>
      <c r="E19274" s="58">
        <v>1300</v>
      </c>
      <c r="F19274" s="58"/>
      <c r="G19274" s="126">
        <f t="shared" ref="G19274:G19278" si="459">F19274-E19274</f>
        <v>-1300</v>
      </c>
      <c r="H19274" s="705" t="s">
        <v>12970</v>
      </c>
    </row>
    <row r="19275" spans="1:8" ht="15" x14ac:dyDescent="0.2">
      <c r="A19275" s="734">
        <v>45414</v>
      </c>
      <c r="B19275" s="41" t="s">
        <v>11635</v>
      </c>
      <c r="C19275" s="63" t="s">
        <v>5741</v>
      </c>
      <c r="D19275" s="108" t="s">
        <v>5741</v>
      </c>
      <c r="E19275" s="58">
        <v>400</v>
      </c>
      <c r="F19275" s="58"/>
      <c r="G19275" s="126">
        <f t="shared" si="459"/>
        <v>-400</v>
      </c>
      <c r="H19275" s="705" t="s">
        <v>12970</v>
      </c>
    </row>
    <row r="19276" spans="1:8" ht="15" x14ac:dyDescent="0.2">
      <c r="A19276" s="734">
        <v>45414</v>
      </c>
      <c r="B19276" s="41" t="s">
        <v>103</v>
      </c>
      <c r="C19276" s="63" t="s">
        <v>103</v>
      </c>
      <c r="D19276" s="108" t="s">
        <v>12972</v>
      </c>
      <c r="E19276" s="58">
        <v>1500</v>
      </c>
      <c r="F19276" s="58"/>
      <c r="G19276" s="126">
        <f t="shared" si="459"/>
        <v>-1500</v>
      </c>
      <c r="H19276" s="705" t="s">
        <v>12970</v>
      </c>
    </row>
    <row r="19277" spans="1:8" ht="15" x14ac:dyDescent="0.2">
      <c r="A19277" s="734">
        <v>45414</v>
      </c>
      <c r="B19277" s="41" t="s">
        <v>11897</v>
      </c>
      <c r="C19277" s="63" t="s">
        <v>5741</v>
      </c>
      <c r="D19277" s="108" t="s">
        <v>12973</v>
      </c>
      <c r="E19277" s="58">
        <v>4000</v>
      </c>
      <c r="F19277" s="58"/>
      <c r="G19277" s="126">
        <f t="shared" si="459"/>
        <v>-4000</v>
      </c>
      <c r="H19277" s="705" t="s">
        <v>12970</v>
      </c>
    </row>
    <row r="19278" spans="1:8" ht="15" x14ac:dyDescent="0.2">
      <c r="A19278" s="734">
        <v>45414</v>
      </c>
      <c r="B19278" s="41" t="s">
        <v>11897</v>
      </c>
      <c r="C19278" s="63" t="s">
        <v>11898</v>
      </c>
      <c r="D19278" s="108" t="s">
        <v>12974</v>
      </c>
      <c r="E19278" s="58">
        <v>250000</v>
      </c>
      <c r="F19278" s="58"/>
      <c r="G19278" s="126">
        <f t="shared" si="459"/>
        <v>-250000</v>
      </c>
      <c r="H19278" s="705" t="s">
        <v>12970</v>
      </c>
    </row>
    <row r="19279" spans="1:8" ht="15" x14ac:dyDescent="0.2">
      <c r="A19279" s="734">
        <v>45414</v>
      </c>
      <c r="B19279" s="41" t="s">
        <v>11897</v>
      </c>
      <c r="C19279" s="63" t="s">
        <v>12805</v>
      </c>
      <c r="D19279" s="108" t="s">
        <v>12975</v>
      </c>
      <c r="E19279" s="58">
        <v>500000</v>
      </c>
      <c r="F19279" s="58"/>
      <c r="G19279" s="126">
        <f t="shared" ref="G19279:G19280" si="460">F19279-E19279</f>
        <v>-500000</v>
      </c>
      <c r="H19279" s="705" t="s">
        <v>12970</v>
      </c>
    </row>
    <row r="19280" spans="1:8" ht="15" x14ac:dyDescent="0.2">
      <c r="A19280" s="734">
        <v>45414</v>
      </c>
      <c r="B19280" s="41" t="s">
        <v>11089</v>
      </c>
      <c r="C19280" s="63" t="s">
        <v>10993</v>
      </c>
      <c r="D19280" s="108" t="s">
        <v>12976</v>
      </c>
      <c r="E19280" s="58">
        <v>76000</v>
      </c>
      <c r="F19280" s="58"/>
      <c r="G19280" s="126">
        <f t="shared" si="460"/>
        <v>-76000</v>
      </c>
      <c r="H19280" s="705" t="s">
        <v>12970</v>
      </c>
    </row>
    <row r="19281" spans="1:8" ht="15" x14ac:dyDescent="0.2">
      <c r="A19281" s="734">
        <v>45414</v>
      </c>
      <c r="B19281" s="41" t="s">
        <v>11617</v>
      </c>
      <c r="C19281" s="63" t="s">
        <v>8091</v>
      </c>
      <c r="D19281" s="108" t="s">
        <v>13008</v>
      </c>
      <c r="E19281" s="58">
        <v>250000</v>
      </c>
      <c r="F19281" s="58"/>
      <c r="G19281" s="126">
        <f t="shared" ref="G19281" si="461">F19281-E19281</f>
        <v>-250000</v>
      </c>
      <c r="H19281" s="705" t="s">
        <v>12970</v>
      </c>
    </row>
    <row r="19282" spans="1:8" ht="15" x14ac:dyDescent="0.2">
      <c r="A19282" s="734">
        <v>45415</v>
      </c>
      <c r="B19282" s="41" t="s">
        <v>103</v>
      </c>
      <c r="C19282" s="63" t="s">
        <v>103</v>
      </c>
      <c r="D19282" s="108" t="s">
        <v>12977</v>
      </c>
      <c r="E19282" s="58">
        <v>800</v>
      </c>
      <c r="F19282" s="58"/>
      <c r="G19282" s="126">
        <f t="shared" ref="G19282:G19464" si="462">F19282-E19282</f>
        <v>-800</v>
      </c>
      <c r="H19282" s="705" t="s">
        <v>12970</v>
      </c>
    </row>
    <row r="19283" spans="1:8" ht="15" x14ac:dyDescent="0.2">
      <c r="A19283" s="734">
        <v>45415</v>
      </c>
      <c r="B19283" s="41" t="s">
        <v>11738</v>
      </c>
      <c r="C19283" s="63" t="s">
        <v>10993</v>
      </c>
      <c r="D19283" s="108" t="s">
        <v>12978</v>
      </c>
      <c r="E19283" s="58">
        <v>31000</v>
      </c>
      <c r="F19283" s="58"/>
      <c r="G19283" s="126">
        <f t="shared" si="462"/>
        <v>-31000</v>
      </c>
      <c r="H19283" s="705" t="s">
        <v>12970</v>
      </c>
    </row>
    <row r="19284" spans="1:8" ht="15" x14ac:dyDescent="0.2">
      <c r="A19284" s="734">
        <v>45415</v>
      </c>
      <c r="B19284" s="41" t="s">
        <v>11738</v>
      </c>
      <c r="C19284" s="63" t="s">
        <v>10993</v>
      </c>
      <c r="D19284" s="108" t="s">
        <v>13005</v>
      </c>
      <c r="E19284" s="58">
        <v>35300</v>
      </c>
      <c r="F19284" s="58"/>
      <c r="G19284" s="126">
        <f t="shared" ref="G19284:G19290" si="463">F19284-E19284</f>
        <v>-35300</v>
      </c>
      <c r="H19284" s="705" t="s">
        <v>12970</v>
      </c>
    </row>
    <row r="19285" spans="1:8" ht="15" x14ac:dyDescent="0.2">
      <c r="A19285" s="734">
        <v>45415</v>
      </c>
      <c r="B19285" s="41" t="s">
        <v>103</v>
      </c>
      <c r="C19285" s="63" t="s">
        <v>103</v>
      </c>
      <c r="D19285" s="108" t="s">
        <v>10211</v>
      </c>
      <c r="E19285" s="58">
        <v>3000</v>
      </c>
      <c r="F19285" s="58"/>
      <c r="G19285" s="126">
        <f t="shared" si="463"/>
        <v>-3000</v>
      </c>
      <c r="H19285" s="705" t="s">
        <v>12970</v>
      </c>
    </row>
    <row r="19286" spans="1:8" ht="15" x14ac:dyDescent="0.2">
      <c r="A19286" s="734">
        <v>45415</v>
      </c>
      <c r="B19286" s="41" t="s">
        <v>12425</v>
      </c>
      <c r="C19286" s="551" t="s">
        <v>2190</v>
      </c>
      <c r="D19286" s="893" t="s">
        <v>13006</v>
      </c>
      <c r="E19286" s="583">
        <v>3500</v>
      </c>
      <c r="F19286" s="58"/>
      <c r="G19286" s="126">
        <f t="shared" si="463"/>
        <v>-3500</v>
      </c>
      <c r="H19286" s="705" t="s">
        <v>12970</v>
      </c>
    </row>
    <row r="19287" spans="1:8" ht="15" x14ac:dyDescent="0.2">
      <c r="A19287" s="734">
        <v>45415</v>
      </c>
      <c r="B19287" s="41" t="s">
        <v>11635</v>
      </c>
      <c r="C19287" s="551" t="s">
        <v>2190</v>
      </c>
      <c r="D19287" s="893" t="s">
        <v>13006</v>
      </c>
      <c r="E19287" s="583">
        <v>3500</v>
      </c>
      <c r="F19287" s="58"/>
      <c r="G19287" s="126">
        <f t="shared" si="463"/>
        <v>-3500</v>
      </c>
      <c r="H19287" s="705" t="s">
        <v>12970</v>
      </c>
    </row>
    <row r="19288" spans="1:8" ht="15" x14ac:dyDescent="0.2">
      <c r="A19288" s="734">
        <v>45415</v>
      </c>
      <c r="B19288" s="41" t="s">
        <v>10232</v>
      </c>
      <c r="C19288" s="551" t="s">
        <v>2190</v>
      </c>
      <c r="D19288" s="893" t="s">
        <v>13006</v>
      </c>
      <c r="E19288" s="583">
        <v>4000</v>
      </c>
      <c r="F19288" s="58"/>
      <c r="G19288" s="126">
        <f t="shared" si="463"/>
        <v>-4000</v>
      </c>
      <c r="H19288" s="705" t="s">
        <v>12970</v>
      </c>
    </row>
    <row r="19289" spans="1:8" ht="15" x14ac:dyDescent="0.2">
      <c r="A19289" s="734">
        <v>45415</v>
      </c>
      <c r="B19289" s="41" t="s">
        <v>11738</v>
      </c>
      <c r="C19289" s="63" t="s">
        <v>5741</v>
      </c>
      <c r="D19289" s="108" t="s">
        <v>370</v>
      </c>
      <c r="E19289" s="58">
        <v>1800</v>
      </c>
      <c r="F19289" s="58"/>
      <c r="G19289" s="126">
        <f t="shared" si="463"/>
        <v>-1800</v>
      </c>
      <c r="H19289" s="705" t="s">
        <v>12970</v>
      </c>
    </row>
    <row r="19290" spans="1:8" ht="15" x14ac:dyDescent="0.2">
      <c r="A19290" s="734">
        <v>45415</v>
      </c>
      <c r="B19290" s="41" t="s">
        <v>11897</v>
      </c>
      <c r="C19290" s="63" t="s">
        <v>392</v>
      </c>
      <c r="D19290" s="108" t="s">
        <v>13007</v>
      </c>
      <c r="E19290" s="58">
        <v>10120</v>
      </c>
      <c r="F19290" s="58"/>
      <c r="G19290" s="126">
        <f t="shared" si="463"/>
        <v>-10120</v>
      </c>
      <c r="H19290" s="705" t="s">
        <v>12970</v>
      </c>
    </row>
    <row r="19291" spans="1:8" ht="15" x14ac:dyDescent="0.2">
      <c r="A19291" s="734">
        <v>45415</v>
      </c>
      <c r="B19291" s="41" t="s">
        <v>12722</v>
      </c>
      <c r="C19291" s="63" t="s">
        <v>10993</v>
      </c>
      <c r="D19291" s="108" t="s">
        <v>13010</v>
      </c>
      <c r="E19291" s="58">
        <v>20400</v>
      </c>
      <c r="F19291" s="58"/>
      <c r="G19291" s="126">
        <f>F19291-E19291</f>
        <v>-20400</v>
      </c>
      <c r="H19291" s="705" t="s">
        <v>12970</v>
      </c>
    </row>
    <row r="19292" spans="1:8" ht="15" x14ac:dyDescent="0.2">
      <c r="A19292" s="734">
        <v>45415</v>
      </c>
      <c r="B19292" s="41" t="s">
        <v>12531</v>
      </c>
      <c r="C19292" s="63" t="s">
        <v>12558</v>
      </c>
      <c r="D19292" s="108" t="s">
        <v>13009</v>
      </c>
      <c r="E19292" s="58">
        <v>200000</v>
      </c>
      <c r="F19292" s="58"/>
      <c r="G19292" s="126">
        <f t="shared" ref="G19292:G19293" si="464">F19292-E19292</f>
        <v>-200000</v>
      </c>
      <c r="H19292" s="705" t="s">
        <v>12970</v>
      </c>
    </row>
    <row r="19293" spans="1:8" ht="15" x14ac:dyDescent="0.2">
      <c r="A19293" s="734">
        <v>45416</v>
      </c>
      <c r="B19293" s="584" t="s">
        <v>4721</v>
      </c>
      <c r="C19293" s="670" t="s">
        <v>8394</v>
      </c>
      <c r="D19293" s="913" t="s">
        <v>13060</v>
      </c>
      <c r="E19293" s="585">
        <v>162620</v>
      </c>
      <c r="F19293" s="58"/>
      <c r="G19293" s="126">
        <f t="shared" si="464"/>
        <v>-162620</v>
      </c>
      <c r="H19293" s="705" t="s">
        <v>12970</v>
      </c>
    </row>
    <row r="19294" spans="1:8" ht="15" x14ac:dyDescent="0.2">
      <c r="A19294" s="734">
        <v>45416</v>
      </c>
      <c r="B19294" s="584" t="s">
        <v>8559</v>
      </c>
      <c r="C19294" s="670" t="s">
        <v>8394</v>
      </c>
      <c r="D19294" s="913" t="s">
        <v>13060</v>
      </c>
      <c r="E19294" s="585">
        <v>74242</v>
      </c>
      <c r="F19294" s="58"/>
      <c r="G19294" s="126">
        <f t="shared" ref="G19294:G19299" si="465">F19294-E19294</f>
        <v>-74242</v>
      </c>
      <c r="H19294" s="705" t="s">
        <v>12970</v>
      </c>
    </row>
    <row r="19295" spans="1:8" ht="15" x14ac:dyDescent="0.2">
      <c r="A19295" s="734">
        <v>45416</v>
      </c>
      <c r="B19295" s="584" t="s">
        <v>10909</v>
      </c>
      <c r="C19295" s="670" t="s">
        <v>8394</v>
      </c>
      <c r="D19295" s="913" t="s">
        <v>13060</v>
      </c>
      <c r="E19295" s="585">
        <v>20637</v>
      </c>
      <c r="F19295" s="58"/>
      <c r="G19295" s="126">
        <f t="shared" si="465"/>
        <v>-20637</v>
      </c>
      <c r="H19295" s="705" t="s">
        <v>12970</v>
      </c>
    </row>
    <row r="19296" spans="1:8" ht="15" x14ac:dyDescent="0.2">
      <c r="A19296" s="734">
        <v>45416</v>
      </c>
      <c r="B19296" s="584" t="s">
        <v>11716</v>
      </c>
      <c r="C19296" s="670" t="s">
        <v>8394</v>
      </c>
      <c r="D19296" s="913" t="s">
        <v>13060</v>
      </c>
      <c r="E19296" s="585">
        <v>6768</v>
      </c>
      <c r="F19296" s="58"/>
      <c r="G19296" s="126">
        <f t="shared" si="465"/>
        <v>-6768</v>
      </c>
      <c r="H19296" s="705" t="s">
        <v>12970</v>
      </c>
    </row>
    <row r="19297" spans="1:8" ht="15" x14ac:dyDescent="0.2">
      <c r="A19297" s="734">
        <v>45416</v>
      </c>
      <c r="B19297" s="584" t="s">
        <v>11617</v>
      </c>
      <c r="C19297" s="670" t="s">
        <v>8394</v>
      </c>
      <c r="D19297" s="913" t="s">
        <v>13060</v>
      </c>
      <c r="E19297" s="585">
        <v>25632</v>
      </c>
      <c r="F19297" s="58"/>
      <c r="G19297" s="126">
        <f t="shared" si="465"/>
        <v>-25632</v>
      </c>
      <c r="H19297" s="705" t="s">
        <v>12970</v>
      </c>
    </row>
    <row r="19298" spans="1:8" ht="15" x14ac:dyDescent="0.2">
      <c r="A19298" s="734">
        <v>45416</v>
      </c>
      <c r="B19298" s="584" t="s">
        <v>12817</v>
      </c>
      <c r="C19298" s="670" t="s">
        <v>8394</v>
      </c>
      <c r="D19298" s="913" t="s">
        <v>13060</v>
      </c>
      <c r="E19298" s="585">
        <v>153139</v>
      </c>
      <c r="F19298" s="58"/>
      <c r="G19298" s="126">
        <f t="shared" si="465"/>
        <v>-153139</v>
      </c>
      <c r="H19298" s="705" t="s">
        <v>12970</v>
      </c>
    </row>
    <row r="19299" spans="1:8" ht="15" x14ac:dyDescent="0.2">
      <c r="A19299" s="734">
        <v>45416</v>
      </c>
      <c r="B19299" s="584" t="s">
        <v>11738</v>
      </c>
      <c r="C19299" s="670" t="s">
        <v>8394</v>
      </c>
      <c r="D19299" s="913" t="s">
        <v>13060</v>
      </c>
      <c r="E19299" s="585">
        <v>56962</v>
      </c>
      <c r="F19299" s="58"/>
      <c r="G19299" s="126">
        <f t="shared" si="465"/>
        <v>-56962</v>
      </c>
      <c r="H19299" s="705" t="s">
        <v>12970</v>
      </c>
    </row>
    <row r="19300" spans="1:8" ht="15" x14ac:dyDescent="0.2">
      <c r="A19300" s="734">
        <v>45415</v>
      </c>
      <c r="B19300" s="1126" t="s">
        <v>11089</v>
      </c>
      <c r="C19300" s="1099" t="s">
        <v>794</v>
      </c>
      <c r="D19300" s="1127" t="s">
        <v>12833</v>
      </c>
      <c r="E19300" s="1128">
        <v>50000</v>
      </c>
      <c r="F19300" s="58"/>
      <c r="G19300" s="126">
        <f t="shared" ref="G19300:G19303" si="466">F19300-E19300</f>
        <v>-50000</v>
      </c>
      <c r="H19300" s="705" t="s">
        <v>12970</v>
      </c>
    </row>
    <row r="19301" spans="1:8" ht="15" x14ac:dyDescent="0.2">
      <c r="A19301" s="734">
        <v>45415</v>
      </c>
      <c r="B19301" s="1126" t="s">
        <v>10179</v>
      </c>
      <c r="C19301" s="1099" t="s">
        <v>794</v>
      </c>
      <c r="D19301" s="1127" t="s">
        <v>8431</v>
      </c>
      <c r="E19301" s="1128">
        <v>5000</v>
      </c>
      <c r="F19301" s="58"/>
      <c r="G19301" s="126">
        <f t="shared" si="466"/>
        <v>-5000</v>
      </c>
      <c r="H19301" s="705" t="s">
        <v>12970</v>
      </c>
    </row>
    <row r="19302" spans="1:8" ht="15" x14ac:dyDescent="0.2">
      <c r="A19302" s="734">
        <v>45415</v>
      </c>
      <c r="B19302" s="1126" t="s">
        <v>10232</v>
      </c>
      <c r="C19302" s="1099" t="s">
        <v>794</v>
      </c>
      <c r="D19302" s="1127" t="s">
        <v>12219</v>
      </c>
      <c r="E19302" s="1128">
        <v>50000</v>
      </c>
      <c r="F19302" s="58"/>
      <c r="G19302" s="126">
        <f t="shared" si="466"/>
        <v>-50000</v>
      </c>
      <c r="H19302" s="705" t="s">
        <v>12970</v>
      </c>
    </row>
    <row r="19303" spans="1:8" ht="15" x14ac:dyDescent="0.2">
      <c r="A19303" s="734">
        <v>45415</v>
      </c>
      <c r="B19303" s="1126" t="s">
        <v>103</v>
      </c>
      <c r="C19303" s="1099" t="s">
        <v>794</v>
      </c>
      <c r="D19303" s="1127" t="s">
        <v>12834</v>
      </c>
      <c r="E19303" s="1128">
        <v>105000</v>
      </c>
      <c r="F19303" s="58"/>
      <c r="G19303" s="126">
        <f t="shared" si="466"/>
        <v>-105000</v>
      </c>
      <c r="H19303" s="705" t="s">
        <v>12970</v>
      </c>
    </row>
    <row r="19304" spans="1:8" ht="15" x14ac:dyDescent="0.2">
      <c r="A19304" s="734">
        <v>45416</v>
      </c>
      <c r="B19304" s="1126" t="s">
        <v>103</v>
      </c>
      <c r="C19304" s="1099" t="s">
        <v>794</v>
      </c>
      <c r="D19304" s="1127" t="s">
        <v>12792</v>
      </c>
      <c r="E19304" s="1128">
        <v>6000</v>
      </c>
      <c r="F19304" s="58"/>
      <c r="G19304" s="126">
        <f t="shared" ref="G19304:G19336" si="467">F19304-E19304</f>
        <v>-6000</v>
      </c>
      <c r="H19304" s="705" t="s">
        <v>12970</v>
      </c>
    </row>
    <row r="19305" spans="1:8" ht="15" x14ac:dyDescent="0.2">
      <c r="A19305" s="734">
        <v>45418</v>
      </c>
      <c r="B19305" s="1126" t="s">
        <v>103</v>
      </c>
      <c r="C19305" s="1099" t="s">
        <v>794</v>
      </c>
      <c r="D19305" s="1127" t="s">
        <v>10137</v>
      </c>
      <c r="E19305" s="1128">
        <v>264700</v>
      </c>
      <c r="F19305" s="58"/>
      <c r="G19305" s="126">
        <f t="shared" ref="G19305:G19321" si="468">F19305-E19305</f>
        <v>-264700</v>
      </c>
      <c r="H19305" s="705" t="s">
        <v>12970</v>
      </c>
    </row>
    <row r="19306" spans="1:8" ht="15" x14ac:dyDescent="0.2">
      <c r="A19306" s="734">
        <v>45418</v>
      </c>
      <c r="B19306" s="1126" t="s">
        <v>11897</v>
      </c>
      <c r="C19306" s="1099" t="s">
        <v>794</v>
      </c>
      <c r="D19306" s="1127" t="s">
        <v>13018</v>
      </c>
      <c r="E19306" s="1128">
        <v>249550</v>
      </c>
      <c r="F19306" s="58"/>
      <c r="G19306" s="126">
        <f t="shared" si="468"/>
        <v>-249550</v>
      </c>
      <c r="H19306" s="705" t="s">
        <v>12970</v>
      </c>
    </row>
    <row r="19307" spans="1:8" ht="15" x14ac:dyDescent="0.2">
      <c r="A19307" s="734">
        <v>45418</v>
      </c>
      <c r="B19307" s="1126" t="s">
        <v>11089</v>
      </c>
      <c r="C19307" s="1099" t="s">
        <v>794</v>
      </c>
      <c r="D19307" s="1127" t="s">
        <v>13019</v>
      </c>
      <c r="E19307" s="1128">
        <v>65210</v>
      </c>
      <c r="F19307" s="58"/>
      <c r="G19307" s="126">
        <f t="shared" si="468"/>
        <v>-65210</v>
      </c>
      <c r="H19307" s="705" t="s">
        <v>12970</v>
      </c>
    </row>
    <row r="19308" spans="1:8" ht="15" x14ac:dyDescent="0.2">
      <c r="A19308" s="734">
        <v>45418</v>
      </c>
      <c r="B19308" s="1126" t="s">
        <v>11135</v>
      </c>
      <c r="C19308" s="1099" t="s">
        <v>794</v>
      </c>
      <c r="D19308" s="1127" t="s">
        <v>12850</v>
      </c>
      <c r="E19308" s="1128">
        <v>42250</v>
      </c>
      <c r="F19308" s="58"/>
      <c r="G19308" s="126">
        <f t="shared" si="468"/>
        <v>-42250</v>
      </c>
      <c r="H19308" s="705" t="s">
        <v>12970</v>
      </c>
    </row>
    <row r="19309" spans="1:8" ht="15" x14ac:dyDescent="0.2">
      <c r="A19309" s="734">
        <v>45418</v>
      </c>
      <c r="B19309" s="1126" t="s">
        <v>10232</v>
      </c>
      <c r="C19309" s="1099" t="s">
        <v>794</v>
      </c>
      <c r="D19309" s="1127" t="s">
        <v>12851</v>
      </c>
      <c r="E19309" s="1128">
        <v>65000</v>
      </c>
      <c r="F19309" s="58"/>
      <c r="G19309" s="126">
        <f t="shared" si="468"/>
        <v>-65000</v>
      </c>
      <c r="H19309" s="705" t="s">
        <v>12970</v>
      </c>
    </row>
    <row r="19310" spans="1:8" ht="15" x14ac:dyDescent="0.2">
      <c r="A19310" s="734">
        <v>45419</v>
      </c>
      <c r="B19310" s="1126" t="s">
        <v>37</v>
      </c>
      <c r="C19310" s="1099" t="s">
        <v>794</v>
      </c>
      <c r="D19310" s="1127" t="s">
        <v>11845</v>
      </c>
      <c r="E19310" s="1128">
        <v>194300</v>
      </c>
      <c r="F19310" s="58"/>
      <c r="G19310" s="126">
        <f t="shared" si="468"/>
        <v>-194300</v>
      </c>
      <c r="H19310" s="705" t="s">
        <v>12970</v>
      </c>
    </row>
    <row r="19311" spans="1:8" ht="15" x14ac:dyDescent="0.2">
      <c r="A19311" s="734">
        <v>45419</v>
      </c>
      <c r="B19311" s="1126" t="s">
        <v>11738</v>
      </c>
      <c r="C19311" s="1099" t="s">
        <v>794</v>
      </c>
      <c r="D19311" s="1127" t="s">
        <v>12410</v>
      </c>
      <c r="E19311" s="1128">
        <v>490650</v>
      </c>
      <c r="F19311" s="58"/>
      <c r="G19311" s="126">
        <f t="shared" si="468"/>
        <v>-490650</v>
      </c>
      <c r="H19311" s="705" t="s">
        <v>12970</v>
      </c>
    </row>
    <row r="19312" spans="1:8" ht="15" x14ac:dyDescent="0.2">
      <c r="A19312" s="734">
        <v>45420</v>
      </c>
      <c r="B19312" s="1126" t="s">
        <v>11135</v>
      </c>
      <c r="C19312" s="1099" t="s">
        <v>794</v>
      </c>
      <c r="D19312" s="1127" t="s">
        <v>11850</v>
      </c>
      <c r="E19312" s="1128">
        <v>51670</v>
      </c>
      <c r="F19312" s="58"/>
      <c r="G19312" s="126">
        <f t="shared" si="468"/>
        <v>-51670</v>
      </c>
      <c r="H19312" s="705" t="s">
        <v>12970</v>
      </c>
    </row>
    <row r="19313" spans="1:8" ht="15" x14ac:dyDescent="0.2">
      <c r="A19313" s="734">
        <v>45420</v>
      </c>
      <c r="B19313" s="1126" t="s">
        <v>12425</v>
      </c>
      <c r="C19313" s="1099" t="s">
        <v>794</v>
      </c>
      <c r="D19313" s="1127" t="s">
        <v>13040</v>
      </c>
      <c r="E19313" s="1128">
        <v>56000</v>
      </c>
      <c r="F19313" s="58"/>
      <c r="G19313" s="126">
        <f t="shared" si="468"/>
        <v>-56000</v>
      </c>
      <c r="H19313" s="705" t="s">
        <v>12970</v>
      </c>
    </row>
    <row r="19314" spans="1:8" ht="15" x14ac:dyDescent="0.2">
      <c r="A19314" s="734">
        <v>45420</v>
      </c>
      <c r="B19314" s="1126" t="s">
        <v>12425</v>
      </c>
      <c r="C19314" s="1099" t="s">
        <v>794</v>
      </c>
      <c r="D19314" s="1127" t="s">
        <v>11597</v>
      </c>
      <c r="E19314" s="1128">
        <v>43500</v>
      </c>
      <c r="F19314" s="58"/>
      <c r="G19314" s="126">
        <f t="shared" si="468"/>
        <v>-43500</v>
      </c>
      <c r="H19314" s="705" t="s">
        <v>12970</v>
      </c>
    </row>
    <row r="19315" spans="1:8" ht="15" x14ac:dyDescent="0.2">
      <c r="A19315" s="734">
        <v>45420</v>
      </c>
      <c r="B19315" s="1126" t="s">
        <v>12633</v>
      </c>
      <c r="C19315" s="1099" t="s">
        <v>794</v>
      </c>
      <c r="D19315" s="1127" t="s">
        <v>13041</v>
      </c>
      <c r="E19315" s="1128">
        <v>215020</v>
      </c>
      <c r="F19315" s="58"/>
      <c r="G19315" s="126">
        <f t="shared" si="468"/>
        <v>-215020</v>
      </c>
      <c r="H19315" s="705" t="s">
        <v>12970</v>
      </c>
    </row>
    <row r="19316" spans="1:8" ht="15" x14ac:dyDescent="0.2">
      <c r="A19316" s="734">
        <v>45420</v>
      </c>
      <c r="B19316" s="1126" t="s">
        <v>9356</v>
      </c>
      <c r="C19316" s="1099" t="s">
        <v>794</v>
      </c>
      <c r="D19316" s="1127" t="s">
        <v>13042</v>
      </c>
      <c r="E19316" s="1128">
        <v>68190</v>
      </c>
      <c r="F19316" s="58"/>
      <c r="G19316" s="126">
        <f t="shared" si="468"/>
        <v>-68190</v>
      </c>
      <c r="H19316" s="705" t="s">
        <v>12970</v>
      </c>
    </row>
    <row r="19317" spans="1:8" ht="15" x14ac:dyDescent="0.2">
      <c r="A19317" s="734">
        <v>45420</v>
      </c>
      <c r="B19317" s="1126" t="s">
        <v>11738</v>
      </c>
      <c r="C19317" s="1099" t="s">
        <v>794</v>
      </c>
      <c r="D19317" s="1127" t="s">
        <v>13043</v>
      </c>
      <c r="E19317" s="1128">
        <v>125300</v>
      </c>
      <c r="F19317" s="58"/>
      <c r="G19317" s="126">
        <f t="shared" si="468"/>
        <v>-125300</v>
      </c>
      <c r="H19317" s="705" t="s">
        <v>12970</v>
      </c>
    </row>
    <row r="19318" spans="1:8" ht="15" x14ac:dyDescent="0.2">
      <c r="A19318" s="734">
        <v>45420</v>
      </c>
      <c r="B19318" s="1126" t="s">
        <v>3946</v>
      </c>
      <c r="C19318" s="1126" t="s">
        <v>794</v>
      </c>
      <c r="D19318" s="1127" t="s">
        <v>12105</v>
      </c>
      <c r="E19318" s="1134">
        <v>148780</v>
      </c>
      <c r="G19318" s="126">
        <f t="shared" si="468"/>
        <v>-148780</v>
      </c>
      <c r="H19318" s="705" t="s">
        <v>12970</v>
      </c>
    </row>
    <row r="19319" spans="1:8" ht="15" x14ac:dyDescent="0.2">
      <c r="A19319" s="734">
        <v>45420</v>
      </c>
      <c r="B19319" s="1126" t="s">
        <v>3945</v>
      </c>
      <c r="C19319" s="1099" t="s">
        <v>794</v>
      </c>
      <c r="D19319" s="1127" t="s">
        <v>12414</v>
      </c>
      <c r="E19319" s="1128">
        <v>154872.91666666669</v>
      </c>
      <c r="F19319" s="58"/>
      <c r="G19319" s="126">
        <f t="shared" si="468"/>
        <v>-154872.91666666669</v>
      </c>
      <c r="H19319" s="705" t="s">
        <v>12970</v>
      </c>
    </row>
    <row r="19320" spans="1:8" ht="15" customHeight="1" x14ac:dyDescent="0.2">
      <c r="A19320" s="734">
        <v>45422</v>
      </c>
      <c r="B19320" s="1126" t="s">
        <v>3946</v>
      </c>
      <c r="C19320" s="1099" t="s">
        <v>794</v>
      </c>
      <c r="D19320" s="1127" t="s">
        <v>13075</v>
      </c>
      <c r="E19320" s="1128">
        <v>1250</v>
      </c>
      <c r="F19320" s="58"/>
      <c r="G19320" s="126">
        <f>F19320-E19320</f>
        <v>-1250</v>
      </c>
      <c r="H19320" s="705" t="s">
        <v>12970</v>
      </c>
    </row>
    <row r="19321" spans="1:8" ht="15" x14ac:dyDescent="0.2">
      <c r="A19321" s="734">
        <v>45420</v>
      </c>
      <c r="B19321" s="1126" t="s">
        <v>11738</v>
      </c>
      <c r="C19321" s="1099" t="s">
        <v>794</v>
      </c>
      <c r="D19321" s="1127" t="s">
        <v>13068</v>
      </c>
      <c r="E19321" s="1128">
        <v>170000</v>
      </c>
      <c r="F19321" s="58"/>
      <c r="G19321" s="126">
        <f t="shared" si="468"/>
        <v>-170000</v>
      </c>
      <c r="H19321" s="705" t="s">
        <v>12970</v>
      </c>
    </row>
    <row r="19322" spans="1:8" ht="15" customHeight="1" x14ac:dyDescent="0.2">
      <c r="A19322" s="734">
        <v>45422</v>
      </c>
      <c r="B19322" s="1126" t="s">
        <v>3946</v>
      </c>
      <c r="C19322" s="1099" t="s">
        <v>794</v>
      </c>
      <c r="D19322" s="1127" t="s">
        <v>13077</v>
      </c>
      <c r="E19322" s="1128">
        <v>28000</v>
      </c>
      <c r="F19322" s="58"/>
      <c r="G19322" s="126">
        <f>F19322-E19322</f>
        <v>-28000</v>
      </c>
      <c r="H19322" s="705" t="s">
        <v>12970</v>
      </c>
    </row>
    <row r="19323" spans="1:8" ht="15" x14ac:dyDescent="0.2">
      <c r="A19323" s="734">
        <v>45416</v>
      </c>
      <c r="B19323" s="41" t="s">
        <v>12425</v>
      </c>
      <c r="C19323" s="63" t="s">
        <v>10993</v>
      </c>
      <c r="D19323" s="108" t="s">
        <v>13011</v>
      </c>
      <c r="E19323" s="58">
        <v>19500</v>
      </c>
      <c r="F19323" s="58"/>
      <c r="G19323" s="126">
        <f t="shared" si="467"/>
        <v>-19500</v>
      </c>
      <c r="H19323" s="705" t="s">
        <v>12970</v>
      </c>
    </row>
    <row r="19324" spans="1:8" ht="15" x14ac:dyDescent="0.2">
      <c r="A19324" s="734">
        <v>45416</v>
      </c>
      <c r="B19324" s="41" t="s">
        <v>11738</v>
      </c>
      <c r="C19324" s="63" t="s">
        <v>10993</v>
      </c>
      <c r="D19324" s="108" t="s">
        <v>10544</v>
      </c>
      <c r="E19324" s="58">
        <v>23020</v>
      </c>
      <c r="F19324" s="58"/>
      <c r="G19324" s="126">
        <f t="shared" si="467"/>
        <v>-23020</v>
      </c>
      <c r="H19324" s="705" t="s">
        <v>12970</v>
      </c>
    </row>
    <row r="19325" spans="1:8" ht="15" x14ac:dyDescent="0.2">
      <c r="A19325" s="734">
        <v>45416</v>
      </c>
      <c r="B19325" s="41" t="s">
        <v>11738</v>
      </c>
      <c r="C19325" s="63" t="s">
        <v>10993</v>
      </c>
      <c r="D19325" s="108" t="s">
        <v>9546</v>
      </c>
      <c r="E19325" s="58">
        <v>28695</v>
      </c>
      <c r="F19325" s="58"/>
      <c r="G19325" s="126">
        <f t="shared" si="467"/>
        <v>-28695</v>
      </c>
      <c r="H19325" s="705" t="s">
        <v>12970</v>
      </c>
    </row>
    <row r="19326" spans="1:8" ht="15" x14ac:dyDescent="0.2">
      <c r="A19326" s="734">
        <v>45416</v>
      </c>
      <c r="B19326" s="41" t="s">
        <v>12425</v>
      </c>
      <c r="C19326" s="63" t="s">
        <v>10993</v>
      </c>
      <c r="D19326" s="108" t="s">
        <v>13012</v>
      </c>
      <c r="E19326" s="58">
        <v>660</v>
      </c>
      <c r="F19326" s="58"/>
      <c r="G19326" s="126">
        <f t="shared" si="467"/>
        <v>-660</v>
      </c>
      <c r="H19326" s="705" t="s">
        <v>12970</v>
      </c>
    </row>
    <row r="19327" spans="1:8" ht="15" x14ac:dyDescent="0.2">
      <c r="A19327" s="734">
        <v>45416</v>
      </c>
      <c r="B19327" s="41" t="s">
        <v>12623</v>
      </c>
      <c r="C19327" s="63" t="s">
        <v>10993</v>
      </c>
      <c r="D19327" s="108" t="s">
        <v>10544</v>
      </c>
      <c r="E19327" s="58">
        <v>1200</v>
      </c>
      <c r="F19327" s="58"/>
      <c r="G19327" s="126">
        <f t="shared" si="467"/>
        <v>-1200</v>
      </c>
      <c r="H19327" s="705" t="s">
        <v>12970</v>
      </c>
    </row>
    <row r="19328" spans="1:8" ht="15" x14ac:dyDescent="0.2">
      <c r="A19328" s="734">
        <v>45416</v>
      </c>
      <c r="B19328" s="41" t="s">
        <v>11738</v>
      </c>
      <c r="C19328" s="63" t="s">
        <v>10993</v>
      </c>
      <c r="D19328" s="108" t="s">
        <v>12536</v>
      </c>
      <c r="E19328" s="58">
        <v>4500</v>
      </c>
      <c r="F19328" s="58"/>
      <c r="G19328" s="126">
        <f t="shared" si="467"/>
        <v>-4500</v>
      </c>
      <c r="H19328" s="705" t="s">
        <v>12970</v>
      </c>
    </row>
    <row r="19329" spans="1:8" ht="15" x14ac:dyDescent="0.2">
      <c r="A19329" s="734">
        <v>45416</v>
      </c>
      <c r="B19329" s="41" t="s">
        <v>11738</v>
      </c>
      <c r="C19329" s="63" t="s">
        <v>10993</v>
      </c>
      <c r="D19329" s="108" t="s">
        <v>13013</v>
      </c>
      <c r="E19329" s="58">
        <v>8500</v>
      </c>
      <c r="F19329" s="58"/>
      <c r="G19329" s="126">
        <f t="shared" si="467"/>
        <v>-8500</v>
      </c>
      <c r="H19329" s="705" t="s">
        <v>12970</v>
      </c>
    </row>
    <row r="19330" spans="1:8" ht="15" x14ac:dyDescent="0.2">
      <c r="A19330" s="734">
        <v>45416</v>
      </c>
      <c r="B19330" s="41" t="s">
        <v>12817</v>
      </c>
      <c r="C19330" s="63" t="s">
        <v>10993</v>
      </c>
      <c r="D19330" s="108" t="s">
        <v>3096</v>
      </c>
      <c r="E19330" s="58">
        <v>780</v>
      </c>
      <c r="F19330" s="58"/>
      <c r="G19330" s="126">
        <f t="shared" si="467"/>
        <v>-780</v>
      </c>
      <c r="H19330" s="705" t="s">
        <v>12970</v>
      </c>
    </row>
    <row r="19331" spans="1:8" ht="15" x14ac:dyDescent="0.2">
      <c r="A19331" s="734">
        <v>45416</v>
      </c>
      <c r="B19331" s="41" t="s">
        <v>12425</v>
      </c>
      <c r="C19331" s="63" t="s">
        <v>10993</v>
      </c>
      <c r="D19331" s="108" t="s">
        <v>10546</v>
      </c>
      <c r="E19331" s="58">
        <v>600</v>
      </c>
      <c r="F19331" s="58"/>
      <c r="G19331" s="126">
        <f t="shared" si="467"/>
        <v>-600</v>
      </c>
      <c r="H19331" s="705" t="s">
        <v>12970</v>
      </c>
    </row>
    <row r="19332" spans="1:8" ht="15" x14ac:dyDescent="0.2">
      <c r="A19332" s="734">
        <v>45416</v>
      </c>
      <c r="B19332" s="41" t="s">
        <v>11093</v>
      </c>
      <c r="C19332" s="63" t="s">
        <v>10993</v>
      </c>
      <c r="D19332" s="108" t="s">
        <v>13014</v>
      </c>
      <c r="E19332" s="58">
        <v>3186</v>
      </c>
      <c r="F19332" s="58"/>
      <c r="G19332" s="126">
        <f t="shared" si="467"/>
        <v>-3186</v>
      </c>
      <c r="H19332" s="705" t="s">
        <v>12970</v>
      </c>
    </row>
    <row r="19333" spans="1:8" ht="15" x14ac:dyDescent="0.2">
      <c r="A19333" s="734">
        <v>45416</v>
      </c>
      <c r="B19333" s="41" t="s">
        <v>103</v>
      </c>
      <c r="C19333" s="63" t="s">
        <v>103</v>
      </c>
      <c r="D19333" s="108" t="s">
        <v>10211</v>
      </c>
      <c r="E19333" s="58">
        <v>2000</v>
      </c>
      <c r="F19333" s="58"/>
      <c r="G19333" s="126">
        <f t="shared" si="467"/>
        <v>-2000</v>
      </c>
      <c r="H19333" s="705" t="s">
        <v>12970</v>
      </c>
    </row>
    <row r="19334" spans="1:8" ht="15" x14ac:dyDescent="0.2">
      <c r="A19334" s="734">
        <v>45416</v>
      </c>
      <c r="B19334" s="41" t="s">
        <v>11738</v>
      </c>
      <c r="C19334" s="63" t="s">
        <v>286</v>
      </c>
      <c r="D19334" s="108" t="s">
        <v>8663</v>
      </c>
      <c r="E19334" s="58">
        <v>1000</v>
      </c>
      <c r="F19334" s="58"/>
      <c r="G19334" s="126">
        <f t="shared" si="467"/>
        <v>-1000</v>
      </c>
      <c r="H19334" s="705" t="s">
        <v>12970</v>
      </c>
    </row>
    <row r="19335" spans="1:8" ht="15" x14ac:dyDescent="0.2">
      <c r="A19335" s="734">
        <v>45416</v>
      </c>
      <c r="B19335" s="41" t="s">
        <v>11738</v>
      </c>
      <c r="C19335" s="63" t="s">
        <v>10993</v>
      </c>
      <c r="D19335" s="108" t="s">
        <v>13015</v>
      </c>
      <c r="E19335" s="58">
        <v>500</v>
      </c>
      <c r="F19335" s="58"/>
      <c r="G19335" s="126">
        <f t="shared" si="467"/>
        <v>-500</v>
      </c>
      <c r="H19335" s="705" t="s">
        <v>12970</v>
      </c>
    </row>
    <row r="19336" spans="1:8" ht="15" x14ac:dyDescent="0.2">
      <c r="A19336" s="734">
        <v>45416</v>
      </c>
      <c r="B19336" s="41" t="s">
        <v>11897</v>
      </c>
      <c r="C19336" s="63" t="s">
        <v>5741</v>
      </c>
      <c r="D19336" s="108" t="s">
        <v>370</v>
      </c>
      <c r="E19336" s="58">
        <v>1000</v>
      </c>
      <c r="F19336" s="58"/>
      <c r="G19336" s="126">
        <f t="shared" si="467"/>
        <v>-1000</v>
      </c>
      <c r="H19336" s="705" t="s">
        <v>12970</v>
      </c>
    </row>
    <row r="19337" spans="1:8" ht="24" x14ac:dyDescent="0.2">
      <c r="A19337" s="734">
        <v>45416</v>
      </c>
      <c r="B19337" s="41" t="s">
        <v>25</v>
      </c>
      <c r="C19337" s="63" t="s">
        <v>7546</v>
      </c>
      <c r="D19337" s="129" t="s">
        <v>13046</v>
      </c>
      <c r="E19337" s="58">
        <v>100000</v>
      </c>
      <c r="F19337" s="58"/>
      <c r="G19337" s="126">
        <f t="shared" ref="G19337:G19339" si="469">F19337-E19337</f>
        <v>-100000</v>
      </c>
      <c r="H19337" s="705" t="s">
        <v>12970</v>
      </c>
    </row>
    <row r="19338" spans="1:8" ht="15" x14ac:dyDescent="0.2">
      <c r="A19338" s="734">
        <v>45416</v>
      </c>
      <c r="B19338" s="41" t="s">
        <v>11026</v>
      </c>
      <c r="C19338" s="63" t="s">
        <v>10993</v>
      </c>
      <c r="D19338" s="129" t="s">
        <v>13112</v>
      </c>
      <c r="E19338" s="58">
        <v>19000</v>
      </c>
      <c r="F19338" s="58"/>
      <c r="G19338" s="126">
        <f t="shared" si="469"/>
        <v>-19000</v>
      </c>
      <c r="H19338" s="705" t="s">
        <v>12970</v>
      </c>
    </row>
    <row r="19339" spans="1:8" ht="15" x14ac:dyDescent="0.2">
      <c r="A19339" s="734">
        <v>45418</v>
      </c>
      <c r="B19339" s="41" t="s">
        <v>103</v>
      </c>
      <c r="C19339" s="63" t="s">
        <v>8150</v>
      </c>
      <c r="D19339" s="108" t="s">
        <v>6310</v>
      </c>
      <c r="E19339" s="58">
        <v>930</v>
      </c>
      <c r="F19339" s="58"/>
      <c r="G19339" s="126">
        <f t="shared" si="469"/>
        <v>-930</v>
      </c>
      <c r="H19339" s="705" t="s">
        <v>12970</v>
      </c>
    </row>
    <row r="19340" spans="1:8" ht="15" x14ac:dyDescent="0.2">
      <c r="A19340" s="734">
        <v>45418</v>
      </c>
      <c r="B19340" s="41" t="s">
        <v>12425</v>
      </c>
      <c r="C19340" s="63" t="s">
        <v>5741</v>
      </c>
      <c r="D19340" s="108" t="s">
        <v>370</v>
      </c>
      <c r="E19340" s="58">
        <v>800</v>
      </c>
      <c r="F19340" s="58"/>
      <c r="G19340" s="126">
        <f t="shared" ref="G19340:G19346" si="470">F19340-E19340</f>
        <v>-800</v>
      </c>
      <c r="H19340" s="705" t="s">
        <v>12970</v>
      </c>
    </row>
    <row r="19341" spans="1:8" ht="15" x14ac:dyDescent="0.2">
      <c r="A19341" s="734">
        <v>45418</v>
      </c>
      <c r="B19341" s="41" t="s">
        <v>11738</v>
      </c>
      <c r="C19341" s="63" t="s">
        <v>10993</v>
      </c>
      <c r="D19341" s="108" t="s">
        <v>13016</v>
      </c>
      <c r="E19341" s="58">
        <v>4980</v>
      </c>
      <c r="F19341" s="58"/>
      <c r="G19341" s="126">
        <f t="shared" si="470"/>
        <v>-4980</v>
      </c>
      <c r="H19341" s="705" t="s">
        <v>12970</v>
      </c>
    </row>
    <row r="19342" spans="1:8" ht="15" x14ac:dyDescent="0.2">
      <c r="A19342" s="734">
        <v>45418</v>
      </c>
      <c r="B19342" s="41" t="s">
        <v>13017</v>
      </c>
      <c r="C19342" s="63" t="s">
        <v>5741</v>
      </c>
      <c r="D19342" s="108" t="s">
        <v>370</v>
      </c>
      <c r="E19342" s="58">
        <v>1000</v>
      </c>
      <c r="F19342" s="58"/>
      <c r="G19342" s="126">
        <f t="shared" si="470"/>
        <v>-1000</v>
      </c>
      <c r="H19342" s="705" t="s">
        <v>12970</v>
      </c>
    </row>
    <row r="19343" spans="1:8" ht="15" x14ac:dyDescent="0.2">
      <c r="A19343" s="734">
        <v>45418</v>
      </c>
      <c r="B19343" s="41" t="s">
        <v>11089</v>
      </c>
      <c r="C19343" s="63" t="s">
        <v>5741</v>
      </c>
      <c r="D19343" s="108" t="s">
        <v>370</v>
      </c>
      <c r="E19343" s="58">
        <v>2000</v>
      </c>
      <c r="F19343" s="58"/>
      <c r="G19343" s="126">
        <f t="shared" si="470"/>
        <v>-2000</v>
      </c>
      <c r="H19343" s="705" t="s">
        <v>12970</v>
      </c>
    </row>
    <row r="19344" spans="1:8" ht="15" x14ac:dyDescent="0.2">
      <c r="A19344" s="734">
        <v>45418</v>
      </c>
      <c r="B19344" s="41" t="s">
        <v>103</v>
      </c>
      <c r="C19344" s="63" t="s">
        <v>103</v>
      </c>
      <c r="D19344" s="108" t="s">
        <v>10988</v>
      </c>
      <c r="E19344" s="58">
        <v>1000</v>
      </c>
      <c r="F19344" s="58"/>
      <c r="G19344" s="126">
        <f t="shared" si="470"/>
        <v>-1000</v>
      </c>
      <c r="H19344" s="705" t="s">
        <v>12970</v>
      </c>
    </row>
    <row r="19345" spans="1:8" ht="15" x14ac:dyDescent="0.2">
      <c r="A19345" s="734">
        <v>45418</v>
      </c>
      <c r="B19345" s="41" t="s">
        <v>103</v>
      </c>
      <c r="C19345" s="63" t="s">
        <v>103</v>
      </c>
      <c r="D19345" s="108" t="s">
        <v>13020</v>
      </c>
      <c r="E19345" s="58">
        <v>800</v>
      </c>
      <c r="F19345" s="58"/>
      <c r="G19345" s="126">
        <f t="shared" si="470"/>
        <v>-800</v>
      </c>
      <c r="H19345" s="705" t="s">
        <v>12970</v>
      </c>
    </row>
    <row r="19346" spans="1:8" ht="15" x14ac:dyDescent="0.2">
      <c r="A19346" s="734">
        <v>45418</v>
      </c>
      <c r="B19346" s="41" t="s">
        <v>103</v>
      </c>
      <c r="C19346" s="63" t="s">
        <v>103</v>
      </c>
      <c r="D19346" s="108" t="s">
        <v>10211</v>
      </c>
      <c r="E19346" s="58">
        <v>3000</v>
      </c>
      <c r="F19346" s="58"/>
      <c r="G19346" s="126">
        <f t="shared" si="470"/>
        <v>-3000</v>
      </c>
      <c r="H19346" s="705" t="s">
        <v>12970</v>
      </c>
    </row>
    <row r="19347" spans="1:8" ht="15" x14ac:dyDescent="0.2">
      <c r="A19347" s="734">
        <v>45418</v>
      </c>
      <c r="B19347" s="41" t="s">
        <v>11897</v>
      </c>
      <c r="C19347" s="63" t="s">
        <v>12027</v>
      </c>
      <c r="D19347" s="108" t="s">
        <v>13021</v>
      </c>
      <c r="E19347" s="58">
        <v>200000</v>
      </c>
      <c r="F19347" s="58"/>
      <c r="G19347" s="126">
        <f t="shared" ref="G19347:G19351" si="471">F19347-E19347</f>
        <v>-200000</v>
      </c>
      <c r="H19347" s="705" t="s">
        <v>12970</v>
      </c>
    </row>
    <row r="19348" spans="1:8" ht="15" x14ac:dyDescent="0.2">
      <c r="A19348" s="734">
        <v>45418</v>
      </c>
      <c r="B19348" s="41" t="s">
        <v>13017</v>
      </c>
      <c r="C19348" s="63" t="s">
        <v>13024</v>
      </c>
      <c r="D19348" s="108" t="s">
        <v>13022</v>
      </c>
      <c r="E19348" s="58">
        <v>27500</v>
      </c>
      <c r="F19348" s="58"/>
      <c r="G19348" s="126">
        <f t="shared" si="471"/>
        <v>-27500</v>
      </c>
      <c r="H19348" s="705" t="s">
        <v>12970</v>
      </c>
    </row>
    <row r="19349" spans="1:8" ht="15" x14ac:dyDescent="0.2">
      <c r="A19349" s="734">
        <v>45418</v>
      </c>
      <c r="B19349" s="41" t="s">
        <v>13017</v>
      </c>
      <c r="C19349" s="63" t="s">
        <v>13024</v>
      </c>
      <c r="D19349" s="108" t="s">
        <v>13022</v>
      </c>
      <c r="E19349" s="58">
        <v>7000</v>
      </c>
      <c r="F19349" s="58"/>
      <c r="G19349" s="126">
        <f t="shared" si="471"/>
        <v>-7000</v>
      </c>
      <c r="H19349" s="705" t="s">
        <v>12970</v>
      </c>
    </row>
    <row r="19350" spans="1:8" ht="15" x14ac:dyDescent="0.2">
      <c r="A19350" s="734">
        <v>45418</v>
      </c>
      <c r="B19350" s="41" t="s">
        <v>12425</v>
      </c>
      <c r="C19350" s="63" t="s">
        <v>11386</v>
      </c>
      <c r="D19350" s="108" t="s">
        <v>13023</v>
      </c>
      <c r="E19350" s="58">
        <v>100000</v>
      </c>
      <c r="F19350" s="58"/>
      <c r="G19350" s="126">
        <f t="shared" si="471"/>
        <v>-100000</v>
      </c>
      <c r="H19350" s="705" t="s">
        <v>12970</v>
      </c>
    </row>
    <row r="19351" spans="1:8" ht="15" x14ac:dyDescent="0.2">
      <c r="A19351" s="734">
        <v>45418</v>
      </c>
      <c r="B19351" s="41" t="s">
        <v>9967</v>
      </c>
      <c r="C19351" s="670" t="s">
        <v>12018</v>
      </c>
      <c r="D19351" s="913" t="s">
        <v>13055</v>
      </c>
      <c r="E19351" s="585">
        <v>15350</v>
      </c>
      <c r="F19351" s="58"/>
      <c r="G19351" s="126">
        <f t="shared" si="471"/>
        <v>-15350</v>
      </c>
      <c r="H19351" s="705" t="s">
        <v>12970</v>
      </c>
    </row>
    <row r="19352" spans="1:8" ht="15" x14ac:dyDescent="0.2">
      <c r="A19352" s="734">
        <v>45418</v>
      </c>
      <c r="B19352" s="41" t="s">
        <v>10576</v>
      </c>
      <c r="C19352" s="670" t="s">
        <v>12018</v>
      </c>
      <c r="D19352" s="913" t="s">
        <v>13055</v>
      </c>
      <c r="E19352" s="585">
        <v>46500</v>
      </c>
      <c r="F19352" s="58"/>
      <c r="G19352" s="126">
        <f t="shared" ref="G19352:G19354" si="472">F19352-E19352</f>
        <v>-46500</v>
      </c>
      <c r="H19352" s="705" t="s">
        <v>12970</v>
      </c>
    </row>
    <row r="19353" spans="1:8" ht="15" x14ac:dyDescent="0.2">
      <c r="A19353" s="734">
        <v>45418</v>
      </c>
      <c r="B19353" s="41" t="s">
        <v>10909</v>
      </c>
      <c r="C19353" s="670" t="s">
        <v>12018</v>
      </c>
      <c r="D19353" s="913" t="s">
        <v>13055</v>
      </c>
      <c r="E19353" s="585">
        <v>80500</v>
      </c>
      <c r="F19353" s="58"/>
      <c r="G19353" s="126">
        <f t="shared" si="472"/>
        <v>-80500</v>
      </c>
      <c r="H19353" s="705" t="s">
        <v>12970</v>
      </c>
    </row>
    <row r="19354" spans="1:8" ht="15" x14ac:dyDescent="0.2">
      <c r="A19354" s="734">
        <v>45418</v>
      </c>
      <c r="B19354" s="41" t="s">
        <v>11897</v>
      </c>
      <c r="C19354" s="670" t="s">
        <v>12018</v>
      </c>
      <c r="D19354" s="913" t="s">
        <v>13055</v>
      </c>
      <c r="E19354" s="585">
        <v>157650</v>
      </c>
      <c r="F19354" s="58"/>
      <c r="G19354" s="126">
        <f t="shared" si="472"/>
        <v>-157650</v>
      </c>
      <c r="H19354" s="705" t="s">
        <v>12970</v>
      </c>
    </row>
    <row r="19355" spans="1:8" ht="15" x14ac:dyDescent="0.2">
      <c r="A19355" s="734">
        <v>45419</v>
      </c>
      <c r="B19355" s="41" t="s">
        <v>103</v>
      </c>
      <c r="C19355" s="63" t="s">
        <v>103</v>
      </c>
      <c r="D19355" s="108" t="s">
        <v>10211</v>
      </c>
      <c r="E19355" s="58">
        <v>3000</v>
      </c>
      <c r="F19355" s="58"/>
      <c r="G19355" s="126">
        <f t="shared" ref="G19355:G19365" si="473">F19355-E19355</f>
        <v>-3000</v>
      </c>
      <c r="H19355" s="705" t="s">
        <v>12970</v>
      </c>
    </row>
    <row r="19356" spans="1:8" ht="15" x14ac:dyDescent="0.2">
      <c r="A19356" s="734">
        <v>45419</v>
      </c>
      <c r="B19356" s="41" t="s">
        <v>11897</v>
      </c>
      <c r="C19356" s="63" t="s">
        <v>12307</v>
      </c>
      <c r="D19356" s="108" t="s">
        <v>1157</v>
      </c>
      <c r="E19356" s="58">
        <v>50000</v>
      </c>
      <c r="F19356" s="58"/>
      <c r="G19356" s="126">
        <f t="shared" si="473"/>
        <v>-50000</v>
      </c>
      <c r="H19356" s="705" t="s">
        <v>12970</v>
      </c>
    </row>
    <row r="19357" spans="1:8" ht="15" x14ac:dyDescent="0.2">
      <c r="A19357" s="734">
        <v>45419</v>
      </c>
      <c r="B19357" s="41" t="s">
        <v>11738</v>
      </c>
      <c r="C19357" s="63" t="s">
        <v>10993</v>
      </c>
      <c r="D19357" s="108" t="s">
        <v>13025</v>
      </c>
      <c r="E19357" s="58">
        <v>23450</v>
      </c>
      <c r="F19357" s="58"/>
      <c r="G19357" s="126">
        <f t="shared" si="473"/>
        <v>-23450</v>
      </c>
      <c r="H19357" s="705" t="s">
        <v>12970</v>
      </c>
    </row>
    <row r="19358" spans="1:8" ht="15" x14ac:dyDescent="0.2">
      <c r="A19358" s="734">
        <v>45419</v>
      </c>
      <c r="B19358" s="41" t="s">
        <v>37</v>
      </c>
      <c r="C19358" s="63" t="s">
        <v>392</v>
      </c>
      <c r="D19358" s="108" t="s">
        <v>5755</v>
      </c>
      <c r="E19358" s="58">
        <v>3000</v>
      </c>
      <c r="F19358" s="58"/>
      <c r="G19358" s="126">
        <f t="shared" si="473"/>
        <v>-3000</v>
      </c>
      <c r="H19358" s="705" t="s">
        <v>12970</v>
      </c>
    </row>
    <row r="19359" spans="1:8" ht="15" x14ac:dyDescent="0.2">
      <c r="A19359" s="734">
        <v>45419</v>
      </c>
      <c r="B19359" s="41" t="s">
        <v>13017</v>
      </c>
      <c r="C19359" s="63" t="s">
        <v>5741</v>
      </c>
      <c r="D19359" s="108" t="s">
        <v>370</v>
      </c>
      <c r="E19359" s="58">
        <v>1000</v>
      </c>
      <c r="F19359" s="58"/>
      <c r="G19359" s="126">
        <f t="shared" si="473"/>
        <v>-1000</v>
      </c>
      <c r="H19359" s="705" t="s">
        <v>12970</v>
      </c>
    </row>
    <row r="19360" spans="1:8" ht="15" x14ac:dyDescent="0.2">
      <c r="A19360" s="734">
        <v>45419</v>
      </c>
      <c r="B19360" s="41" t="s">
        <v>11635</v>
      </c>
      <c r="C19360" s="63" t="s">
        <v>8372</v>
      </c>
      <c r="D19360" s="108" t="s">
        <v>370</v>
      </c>
      <c r="E19360" s="58">
        <v>1530</v>
      </c>
      <c r="F19360" s="58"/>
      <c r="G19360" s="126">
        <f t="shared" si="473"/>
        <v>-1530</v>
      </c>
      <c r="H19360" s="705" t="s">
        <v>12970</v>
      </c>
    </row>
    <row r="19361" spans="1:8" ht="15" x14ac:dyDescent="0.2">
      <c r="A19361" s="734">
        <v>45419</v>
      </c>
      <c r="B19361" s="41" t="s">
        <v>11635</v>
      </c>
      <c r="C19361" s="63" t="s">
        <v>286</v>
      </c>
      <c r="D19361" s="108" t="s">
        <v>8663</v>
      </c>
      <c r="E19361" s="58">
        <v>1000</v>
      </c>
      <c r="F19361" s="58"/>
      <c r="G19361" s="126">
        <f t="shared" si="473"/>
        <v>-1000</v>
      </c>
      <c r="H19361" s="705" t="s">
        <v>12970</v>
      </c>
    </row>
    <row r="19362" spans="1:8" ht="15" x14ac:dyDescent="0.2">
      <c r="A19362" s="734">
        <v>45419</v>
      </c>
      <c r="B19362" s="41" t="s">
        <v>12365</v>
      </c>
      <c r="C19362" s="63" t="s">
        <v>13026</v>
      </c>
      <c r="D19362" s="108" t="s">
        <v>13027</v>
      </c>
      <c r="E19362" s="58">
        <v>15000</v>
      </c>
      <c r="F19362" s="58"/>
      <c r="G19362" s="126">
        <f t="shared" si="473"/>
        <v>-15000</v>
      </c>
      <c r="H19362" s="705" t="s">
        <v>12970</v>
      </c>
    </row>
    <row r="19363" spans="1:8" ht="15" x14ac:dyDescent="0.2">
      <c r="A19363" s="734">
        <v>45419</v>
      </c>
      <c r="B19363" s="41" t="s">
        <v>11089</v>
      </c>
      <c r="C19363" s="63" t="s">
        <v>392</v>
      </c>
      <c r="D19363" s="108" t="s">
        <v>12854</v>
      </c>
      <c r="E19363" s="58">
        <v>1500</v>
      </c>
      <c r="F19363" s="58"/>
      <c r="G19363" s="126">
        <f t="shared" si="473"/>
        <v>-1500</v>
      </c>
      <c r="H19363" s="705" t="s">
        <v>12970</v>
      </c>
    </row>
    <row r="19364" spans="1:8" ht="15" x14ac:dyDescent="0.2">
      <c r="A19364" s="734">
        <v>45419</v>
      </c>
      <c r="B19364" s="41" t="s">
        <v>25</v>
      </c>
      <c r="C19364" s="63" t="s">
        <v>4065</v>
      </c>
      <c r="D19364" s="108" t="s">
        <v>13028</v>
      </c>
      <c r="E19364" s="58">
        <v>2450</v>
      </c>
      <c r="F19364" s="58"/>
      <c r="G19364" s="126">
        <f t="shared" si="473"/>
        <v>-2450</v>
      </c>
      <c r="H19364" s="705" t="s">
        <v>12970</v>
      </c>
    </row>
    <row r="19365" spans="1:8" ht="15" x14ac:dyDescent="0.2">
      <c r="A19365" s="734">
        <v>45419</v>
      </c>
      <c r="B19365" s="41" t="s">
        <v>11897</v>
      </c>
      <c r="C19365" s="63" t="s">
        <v>5741</v>
      </c>
      <c r="D19365" s="108" t="s">
        <v>370</v>
      </c>
      <c r="E19365" s="58">
        <v>200</v>
      </c>
      <c r="F19365" s="58"/>
      <c r="G19365" s="126">
        <f t="shared" si="473"/>
        <v>-200</v>
      </c>
      <c r="H19365" s="705" t="s">
        <v>12970</v>
      </c>
    </row>
    <row r="19366" spans="1:8" ht="15" x14ac:dyDescent="0.2">
      <c r="A19366" s="734">
        <v>45419</v>
      </c>
      <c r="B19366" s="41" t="s">
        <v>11617</v>
      </c>
      <c r="C19366" s="63" t="s">
        <v>12710</v>
      </c>
      <c r="D19366" s="108" t="s">
        <v>13030</v>
      </c>
      <c r="E19366" s="58">
        <v>130000</v>
      </c>
      <c r="F19366" s="58"/>
      <c r="G19366" s="126">
        <f t="shared" ref="G19366:G19370" si="474">F19366-E19366</f>
        <v>-130000</v>
      </c>
      <c r="H19366" s="705" t="s">
        <v>12970</v>
      </c>
    </row>
    <row r="19367" spans="1:8" ht="15" x14ac:dyDescent="0.2">
      <c r="A19367" s="734">
        <v>45419</v>
      </c>
      <c r="B19367" s="41" t="s">
        <v>11026</v>
      </c>
      <c r="C19367" s="63" t="s">
        <v>7223</v>
      </c>
      <c r="D19367" s="108" t="s">
        <v>13029</v>
      </c>
      <c r="E19367" s="58">
        <v>250000</v>
      </c>
      <c r="F19367" s="58"/>
      <c r="G19367" s="126">
        <f t="shared" si="474"/>
        <v>-250000</v>
      </c>
      <c r="H19367" s="705" t="s">
        <v>12970</v>
      </c>
    </row>
    <row r="19368" spans="1:8" ht="15" x14ac:dyDescent="0.2">
      <c r="A19368" s="734">
        <v>45419</v>
      </c>
      <c r="B19368" s="41" t="s">
        <v>12531</v>
      </c>
      <c r="C19368" s="63" t="s">
        <v>6476</v>
      </c>
      <c r="D19368" s="108" t="s">
        <v>13031</v>
      </c>
      <c r="E19368" s="58">
        <v>65000</v>
      </c>
      <c r="F19368" s="58"/>
      <c r="G19368" s="126">
        <f t="shared" si="474"/>
        <v>-65000</v>
      </c>
      <c r="H19368" s="705" t="s">
        <v>12970</v>
      </c>
    </row>
    <row r="19369" spans="1:8" ht="15" x14ac:dyDescent="0.2">
      <c r="A19369" s="734">
        <v>45419</v>
      </c>
      <c r="B19369" s="41" t="s">
        <v>3946</v>
      </c>
      <c r="C19369" s="63" t="s">
        <v>438</v>
      </c>
      <c r="D19369" s="108" t="s">
        <v>13032</v>
      </c>
      <c r="E19369" s="58">
        <v>45000</v>
      </c>
      <c r="F19369" s="58"/>
      <c r="G19369" s="126">
        <f t="shared" si="474"/>
        <v>-45000</v>
      </c>
      <c r="H19369" s="705" t="s">
        <v>12970</v>
      </c>
    </row>
    <row r="19370" spans="1:8" ht="15" x14ac:dyDescent="0.2">
      <c r="A19370" s="734">
        <v>45419</v>
      </c>
      <c r="B19370" s="41" t="s">
        <v>12365</v>
      </c>
      <c r="C19370" s="63" t="s">
        <v>13034</v>
      </c>
      <c r="D19370" s="108" t="s">
        <v>13033</v>
      </c>
      <c r="E19370" s="58">
        <v>50000</v>
      </c>
      <c r="F19370" s="58"/>
      <c r="G19370" s="126">
        <f t="shared" si="474"/>
        <v>-50000</v>
      </c>
      <c r="H19370" s="705" t="s">
        <v>12970</v>
      </c>
    </row>
    <row r="19371" spans="1:8" ht="15" x14ac:dyDescent="0.2">
      <c r="A19371" s="734">
        <v>45420</v>
      </c>
      <c r="B19371" s="41" t="s">
        <v>25</v>
      </c>
      <c r="C19371" s="63" t="s">
        <v>8150</v>
      </c>
      <c r="D19371" s="108" t="s">
        <v>6310</v>
      </c>
      <c r="E19371" s="58">
        <v>865</v>
      </c>
      <c r="F19371" s="58"/>
      <c r="G19371" s="126">
        <f t="shared" ref="G19371:G19383" si="475">F19371-E19371</f>
        <v>-865</v>
      </c>
      <c r="H19371" s="705" t="s">
        <v>12970</v>
      </c>
    </row>
    <row r="19372" spans="1:8" ht="15" x14ac:dyDescent="0.2">
      <c r="A19372" s="734">
        <v>45420</v>
      </c>
      <c r="B19372" s="41" t="s">
        <v>11738</v>
      </c>
      <c r="C19372" s="63" t="s">
        <v>5741</v>
      </c>
      <c r="D19372" s="108" t="s">
        <v>13035</v>
      </c>
      <c r="E19372" s="58">
        <v>1500</v>
      </c>
      <c r="F19372" s="58"/>
      <c r="G19372" s="126">
        <f t="shared" si="475"/>
        <v>-1500</v>
      </c>
      <c r="H19372" s="705" t="s">
        <v>12970</v>
      </c>
    </row>
    <row r="19373" spans="1:8" ht="15" x14ac:dyDescent="0.2">
      <c r="A19373" s="734">
        <v>45420</v>
      </c>
      <c r="B19373" s="41" t="s">
        <v>13036</v>
      </c>
      <c r="C19373" s="63" t="s">
        <v>11975</v>
      </c>
      <c r="D19373" s="108" t="s">
        <v>1157</v>
      </c>
      <c r="E19373" s="58">
        <v>5000</v>
      </c>
      <c r="F19373" s="58"/>
      <c r="G19373" s="126">
        <f t="shared" si="475"/>
        <v>-5000</v>
      </c>
      <c r="H19373" s="705" t="s">
        <v>12970</v>
      </c>
    </row>
    <row r="19374" spans="1:8" ht="15" x14ac:dyDescent="0.2">
      <c r="A19374" s="734">
        <v>45420</v>
      </c>
      <c r="B19374" s="41" t="s">
        <v>12365</v>
      </c>
      <c r="C19374" s="63" t="s">
        <v>10993</v>
      </c>
      <c r="D19374" s="108" t="s">
        <v>13037</v>
      </c>
      <c r="E19374" s="58">
        <v>17000</v>
      </c>
      <c r="F19374" s="58"/>
      <c r="G19374" s="126">
        <f t="shared" si="475"/>
        <v>-17000</v>
      </c>
      <c r="H19374" s="705" t="s">
        <v>12970</v>
      </c>
    </row>
    <row r="19375" spans="1:8" ht="15" x14ac:dyDescent="0.2">
      <c r="A19375" s="734">
        <v>45420</v>
      </c>
      <c r="B19375" s="41" t="s">
        <v>12365</v>
      </c>
      <c r="C19375" s="63" t="s">
        <v>10993</v>
      </c>
      <c r="D19375" s="108" t="s">
        <v>13038</v>
      </c>
      <c r="E19375" s="58">
        <v>42000</v>
      </c>
      <c r="F19375" s="58"/>
      <c r="G19375" s="126">
        <f t="shared" si="475"/>
        <v>-42000</v>
      </c>
      <c r="H19375" s="705" t="s">
        <v>12970</v>
      </c>
    </row>
    <row r="19376" spans="1:8" ht="15" x14ac:dyDescent="0.2">
      <c r="A19376" s="734">
        <v>45420</v>
      </c>
      <c r="B19376" s="41" t="s">
        <v>12365</v>
      </c>
      <c r="C19376" s="63" t="s">
        <v>10993</v>
      </c>
      <c r="D19376" s="108" t="s">
        <v>13039</v>
      </c>
      <c r="E19376" s="58">
        <v>31000</v>
      </c>
      <c r="F19376" s="58"/>
      <c r="G19376" s="126">
        <f t="shared" si="475"/>
        <v>-31000</v>
      </c>
      <c r="H19376" s="705" t="s">
        <v>12970</v>
      </c>
    </row>
    <row r="19377" spans="1:8" ht="15" x14ac:dyDescent="0.2">
      <c r="A19377" s="734">
        <v>45420</v>
      </c>
      <c r="B19377" s="41" t="s">
        <v>25</v>
      </c>
      <c r="C19377" s="63" t="s">
        <v>2428</v>
      </c>
      <c r="D19377" s="108" t="s">
        <v>2108</v>
      </c>
      <c r="E19377" s="58">
        <v>1500</v>
      </c>
      <c r="F19377" s="58"/>
      <c r="G19377" s="126">
        <f t="shared" si="475"/>
        <v>-1500</v>
      </c>
      <c r="H19377" s="705" t="s">
        <v>12970</v>
      </c>
    </row>
    <row r="19378" spans="1:8" ht="15" x14ac:dyDescent="0.2">
      <c r="A19378" s="734">
        <v>45420</v>
      </c>
      <c r="B19378" s="41" t="s">
        <v>12365</v>
      </c>
      <c r="C19378" s="63" t="s">
        <v>5741</v>
      </c>
      <c r="D19378" s="108" t="s">
        <v>370</v>
      </c>
      <c r="E19378" s="58">
        <v>900</v>
      </c>
      <c r="F19378" s="58"/>
      <c r="G19378" s="126">
        <f t="shared" si="475"/>
        <v>-900</v>
      </c>
      <c r="H19378" s="705" t="s">
        <v>12970</v>
      </c>
    </row>
    <row r="19379" spans="1:8" ht="15" x14ac:dyDescent="0.2">
      <c r="A19379" s="734">
        <v>45420</v>
      </c>
      <c r="B19379" s="41" t="s">
        <v>12425</v>
      </c>
      <c r="C19379" s="63" t="s">
        <v>10993</v>
      </c>
      <c r="D19379" s="108" t="s">
        <v>13073</v>
      </c>
      <c r="E19379" s="58">
        <v>18000</v>
      </c>
      <c r="F19379" s="58"/>
      <c r="G19379" s="126">
        <f t="shared" ref="G19379" si="476">F19379-E19379</f>
        <v>-18000</v>
      </c>
      <c r="H19379" s="705" t="s">
        <v>12970</v>
      </c>
    </row>
    <row r="19380" spans="1:8" ht="15" x14ac:dyDescent="0.2">
      <c r="A19380" s="734">
        <v>45420</v>
      </c>
      <c r="B19380" s="41" t="s">
        <v>11089</v>
      </c>
      <c r="C19380" s="63" t="s">
        <v>392</v>
      </c>
      <c r="D19380" s="108" t="s">
        <v>13074</v>
      </c>
      <c r="E19380" s="58">
        <v>9950</v>
      </c>
      <c r="F19380" s="58"/>
      <c r="G19380" s="126">
        <f t="shared" ref="G19380" si="477">F19380-E19380</f>
        <v>-9950</v>
      </c>
      <c r="H19380" s="705" t="s">
        <v>12970</v>
      </c>
    </row>
    <row r="19381" spans="1:8" ht="15" x14ac:dyDescent="0.2">
      <c r="A19381" s="734">
        <v>45420</v>
      </c>
      <c r="B19381" s="41" t="s">
        <v>103</v>
      </c>
      <c r="C19381" s="63" t="s">
        <v>103</v>
      </c>
      <c r="D19381" s="108" t="s">
        <v>10211</v>
      </c>
      <c r="E19381" s="58">
        <v>3000</v>
      </c>
      <c r="F19381" s="58"/>
      <c r="G19381" s="126">
        <f t="shared" si="475"/>
        <v>-3000</v>
      </c>
      <c r="H19381" s="705" t="s">
        <v>12970</v>
      </c>
    </row>
    <row r="19382" spans="1:8" ht="15" x14ac:dyDescent="0.2">
      <c r="A19382" s="734">
        <v>45420</v>
      </c>
      <c r="B19382" s="41" t="s">
        <v>3945</v>
      </c>
      <c r="C19382" s="63" t="s">
        <v>392</v>
      </c>
      <c r="D19382" s="108" t="s">
        <v>13044</v>
      </c>
      <c r="E19382" s="58">
        <v>700</v>
      </c>
      <c r="F19382" s="58"/>
      <c r="G19382" s="126">
        <f t="shared" si="475"/>
        <v>-700</v>
      </c>
      <c r="H19382" s="705" t="s">
        <v>12970</v>
      </c>
    </row>
    <row r="19383" spans="1:8" ht="15" x14ac:dyDescent="0.2">
      <c r="A19383" s="734">
        <v>45420</v>
      </c>
      <c r="B19383" s="41" t="s">
        <v>11089</v>
      </c>
      <c r="C19383" s="63" t="s">
        <v>392</v>
      </c>
      <c r="D19383" s="108" t="s">
        <v>5138</v>
      </c>
      <c r="E19383" s="58">
        <v>13970</v>
      </c>
      <c r="F19383" s="58"/>
      <c r="G19383" s="126">
        <f t="shared" si="475"/>
        <v>-13970</v>
      </c>
      <c r="H19383" s="705" t="s">
        <v>12970</v>
      </c>
    </row>
    <row r="19384" spans="1:8" ht="15" x14ac:dyDescent="0.2">
      <c r="A19384" s="734">
        <v>45420</v>
      </c>
      <c r="B19384" s="41" t="s">
        <v>25</v>
      </c>
      <c r="C19384" s="63" t="s">
        <v>7595</v>
      </c>
      <c r="D19384" s="108" t="s">
        <v>13045</v>
      </c>
      <c r="E19384" s="58">
        <v>85000</v>
      </c>
      <c r="F19384" s="58"/>
      <c r="G19384" s="126">
        <f t="shared" ref="G19384" si="478">F19384-E19384</f>
        <v>-85000</v>
      </c>
      <c r="H19384" s="705" t="s">
        <v>12970</v>
      </c>
    </row>
    <row r="19385" spans="1:8" ht="15" x14ac:dyDescent="0.2">
      <c r="A19385" s="734">
        <v>45420</v>
      </c>
      <c r="B19385" s="41" t="s">
        <v>25</v>
      </c>
      <c r="C19385" s="63" t="s">
        <v>392</v>
      </c>
      <c r="D19385" s="108" t="s">
        <v>13047</v>
      </c>
      <c r="E19385" s="58">
        <v>20950</v>
      </c>
      <c r="F19385" s="58"/>
      <c r="G19385" s="126">
        <f t="shared" ref="G19385" si="479">F19385-E19385</f>
        <v>-20950</v>
      </c>
      <c r="H19385" s="705" t="s">
        <v>12970</v>
      </c>
    </row>
    <row r="19386" spans="1:8" ht="15" x14ac:dyDescent="0.2">
      <c r="A19386" s="734">
        <v>45420</v>
      </c>
      <c r="B19386" s="41" t="s">
        <v>12365</v>
      </c>
      <c r="C19386" s="63" t="s">
        <v>13052</v>
      </c>
      <c r="D19386" s="108" t="s">
        <v>13048</v>
      </c>
      <c r="E19386" s="58">
        <v>40000</v>
      </c>
      <c r="F19386" s="58"/>
      <c r="G19386" s="126">
        <f t="shared" ref="G19386:G19391" si="480">F19386-E19386</f>
        <v>-40000</v>
      </c>
      <c r="H19386" s="705" t="s">
        <v>12970</v>
      </c>
    </row>
    <row r="19387" spans="1:8" ht="15" x14ac:dyDescent="0.2">
      <c r="A19387" s="734">
        <v>45420</v>
      </c>
      <c r="B19387" s="41" t="s">
        <v>3946</v>
      </c>
      <c r="C19387" s="63" t="s">
        <v>13053</v>
      </c>
      <c r="D19387" s="108" t="s">
        <v>13049</v>
      </c>
      <c r="E19387" s="58">
        <v>50000</v>
      </c>
      <c r="F19387" s="58"/>
      <c r="G19387" s="126">
        <f t="shared" si="480"/>
        <v>-50000</v>
      </c>
      <c r="H19387" s="705" t="s">
        <v>12970</v>
      </c>
    </row>
    <row r="19388" spans="1:8" ht="15" x14ac:dyDescent="0.2">
      <c r="A19388" s="734">
        <v>45420</v>
      </c>
      <c r="B19388" s="41" t="s">
        <v>11135</v>
      </c>
      <c r="C19388" s="63" t="s">
        <v>12516</v>
      </c>
      <c r="D19388" s="108" t="s">
        <v>13050</v>
      </c>
      <c r="E19388" s="58">
        <v>400000</v>
      </c>
      <c r="F19388" s="58"/>
      <c r="G19388" s="126">
        <f t="shared" si="480"/>
        <v>-400000</v>
      </c>
      <c r="H19388" s="705" t="s">
        <v>12970</v>
      </c>
    </row>
    <row r="19389" spans="1:8" ht="15" x14ac:dyDescent="0.2">
      <c r="A19389" s="734">
        <v>45420</v>
      </c>
      <c r="B19389" s="41" t="s">
        <v>12531</v>
      </c>
      <c r="C19389" s="63" t="s">
        <v>12805</v>
      </c>
      <c r="D19389" s="108" t="s">
        <v>13051</v>
      </c>
      <c r="E19389" s="58">
        <v>750000</v>
      </c>
      <c r="F19389" s="58"/>
      <c r="G19389" s="126">
        <f t="shared" si="480"/>
        <v>-750000</v>
      </c>
      <c r="H19389" s="705" t="s">
        <v>12970</v>
      </c>
    </row>
    <row r="19390" spans="1:8" ht="15" x14ac:dyDescent="0.2">
      <c r="A19390" s="734">
        <v>45420</v>
      </c>
      <c r="B19390" s="41" t="s">
        <v>12365</v>
      </c>
      <c r="C19390" s="63" t="s">
        <v>10993</v>
      </c>
      <c r="D19390" s="108" t="s">
        <v>13087</v>
      </c>
      <c r="E19390" s="58">
        <v>354000</v>
      </c>
      <c r="F19390" s="58"/>
      <c r="G19390" s="126">
        <f t="shared" ref="G19390" si="481">F19390-E19390</f>
        <v>-354000</v>
      </c>
      <c r="H19390" s="705" t="s">
        <v>12970</v>
      </c>
    </row>
    <row r="19391" spans="1:8" ht="15" x14ac:dyDescent="0.2">
      <c r="A19391" s="734">
        <v>45421</v>
      </c>
      <c r="B19391" s="41" t="s">
        <v>12365</v>
      </c>
      <c r="C19391" s="63" t="s">
        <v>12405</v>
      </c>
      <c r="D19391" s="108" t="s">
        <v>12460</v>
      </c>
      <c r="E19391" s="58">
        <v>530000</v>
      </c>
      <c r="F19391" s="58"/>
      <c r="G19391" s="126">
        <f t="shared" si="480"/>
        <v>-530000</v>
      </c>
      <c r="H19391" s="705" t="s">
        <v>12970</v>
      </c>
    </row>
    <row r="19392" spans="1:8" ht="15" x14ac:dyDescent="0.2">
      <c r="A19392" s="734">
        <v>45422</v>
      </c>
      <c r="B19392" s="41" t="s">
        <v>3946</v>
      </c>
      <c r="C19392" s="63" t="s">
        <v>5410</v>
      </c>
      <c r="D19392" s="108" t="s">
        <v>13076</v>
      </c>
      <c r="E19392" s="58">
        <v>24200</v>
      </c>
      <c r="F19392" s="58"/>
      <c r="G19392" s="126">
        <f t="shared" ref="G19392:G19417" si="482">F19392-E19392</f>
        <v>-24200</v>
      </c>
      <c r="H19392" s="705" t="s">
        <v>12970</v>
      </c>
    </row>
    <row r="19393" spans="1:8" ht="15" customHeight="1" x14ac:dyDescent="0.2">
      <c r="A19393" s="734">
        <v>45422</v>
      </c>
      <c r="B19393" s="41" t="s">
        <v>12722</v>
      </c>
      <c r="C19393" s="63" t="s">
        <v>392</v>
      </c>
      <c r="D19393" s="108" t="s">
        <v>13088</v>
      </c>
      <c r="E19393" s="58">
        <v>15000</v>
      </c>
      <c r="F19393" s="58"/>
      <c r="G19393" s="126">
        <f t="shared" ref="G19393:G19398" si="483">F19393-E19393</f>
        <v>-15000</v>
      </c>
      <c r="H19393" s="705" t="s">
        <v>12970</v>
      </c>
    </row>
    <row r="19394" spans="1:8" ht="15" x14ac:dyDescent="0.2">
      <c r="A19394" s="734">
        <v>45422</v>
      </c>
      <c r="B19394" s="41" t="s">
        <v>12425</v>
      </c>
      <c r="C19394" s="63" t="s">
        <v>286</v>
      </c>
      <c r="D19394" s="108" t="s">
        <v>13089</v>
      </c>
      <c r="E19394" s="58">
        <v>15000</v>
      </c>
      <c r="F19394" s="58"/>
      <c r="G19394" s="126">
        <f t="shared" si="483"/>
        <v>-15000</v>
      </c>
      <c r="H19394" s="705" t="s">
        <v>12970</v>
      </c>
    </row>
    <row r="19395" spans="1:8" ht="15" x14ac:dyDescent="0.2">
      <c r="A19395" s="734">
        <v>45422</v>
      </c>
      <c r="B19395" s="41" t="s">
        <v>11897</v>
      </c>
      <c r="C19395" s="63" t="s">
        <v>286</v>
      </c>
      <c r="D19395" s="108" t="s">
        <v>13089</v>
      </c>
      <c r="E19395" s="58">
        <v>15000</v>
      </c>
      <c r="F19395" s="58"/>
      <c r="G19395" s="126">
        <f t="shared" ref="G19395:G19397" si="484">F19395-E19395</f>
        <v>-15000</v>
      </c>
      <c r="H19395" s="705" t="s">
        <v>12970</v>
      </c>
    </row>
    <row r="19396" spans="1:8" ht="15" x14ac:dyDescent="0.2">
      <c r="A19396" s="734">
        <v>45422</v>
      </c>
      <c r="B19396" s="41" t="s">
        <v>10909</v>
      </c>
      <c r="C19396" s="63" t="s">
        <v>286</v>
      </c>
      <c r="D19396" s="108" t="s">
        <v>13089</v>
      </c>
      <c r="E19396" s="58">
        <v>15000</v>
      </c>
      <c r="F19396" s="58"/>
      <c r="G19396" s="126">
        <f t="shared" si="484"/>
        <v>-15000</v>
      </c>
      <c r="H19396" s="705" t="s">
        <v>12970</v>
      </c>
    </row>
    <row r="19397" spans="1:8" ht="15" x14ac:dyDescent="0.2">
      <c r="A19397" s="734">
        <v>45422</v>
      </c>
      <c r="B19397" s="41" t="s">
        <v>10232</v>
      </c>
      <c r="C19397" s="63" t="s">
        <v>286</v>
      </c>
      <c r="D19397" s="108" t="s">
        <v>13089</v>
      </c>
      <c r="E19397" s="58">
        <v>15000</v>
      </c>
      <c r="F19397" s="58"/>
      <c r="G19397" s="126">
        <f t="shared" si="484"/>
        <v>-15000</v>
      </c>
      <c r="H19397" s="705" t="s">
        <v>12970</v>
      </c>
    </row>
    <row r="19398" spans="1:8" ht="15" x14ac:dyDescent="0.2">
      <c r="A19398" s="734">
        <v>45422</v>
      </c>
      <c r="B19398" s="41" t="s">
        <v>10232</v>
      </c>
      <c r="C19398" s="63" t="s">
        <v>2796</v>
      </c>
      <c r="D19398" s="108" t="s">
        <v>13090</v>
      </c>
      <c r="E19398" s="58">
        <v>13000</v>
      </c>
      <c r="F19398" s="58"/>
      <c r="G19398" s="126">
        <f t="shared" si="483"/>
        <v>-13000</v>
      </c>
      <c r="H19398" s="705" t="s">
        <v>12970</v>
      </c>
    </row>
    <row r="19399" spans="1:8" ht="15" x14ac:dyDescent="0.2">
      <c r="A19399" s="734">
        <v>45423</v>
      </c>
      <c r="B19399" s="41" t="s">
        <v>103</v>
      </c>
      <c r="C19399" s="63" t="s">
        <v>2996</v>
      </c>
      <c r="D19399" s="108" t="s">
        <v>1157</v>
      </c>
      <c r="E19399" s="58">
        <v>10300</v>
      </c>
      <c r="F19399" s="58"/>
      <c r="G19399" s="126">
        <f t="shared" si="482"/>
        <v>-10300</v>
      </c>
      <c r="H19399" s="705" t="s">
        <v>12970</v>
      </c>
    </row>
    <row r="19400" spans="1:8" ht="15" x14ac:dyDescent="0.2">
      <c r="A19400" s="734">
        <v>45423</v>
      </c>
      <c r="B19400" s="41" t="s">
        <v>13078</v>
      </c>
      <c r="C19400" s="63" t="s">
        <v>5741</v>
      </c>
      <c r="D19400" s="108" t="s">
        <v>370</v>
      </c>
      <c r="E19400" s="58">
        <v>1500</v>
      </c>
      <c r="F19400" s="58"/>
      <c r="G19400" s="126">
        <f t="shared" si="482"/>
        <v>-1500</v>
      </c>
      <c r="H19400" s="705" t="s">
        <v>12970</v>
      </c>
    </row>
    <row r="19401" spans="1:8" ht="15" x14ac:dyDescent="0.2">
      <c r="A19401" s="734">
        <v>45423</v>
      </c>
      <c r="B19401" s="41" t="s">
        <v>12425</v>
      </c>
      <c r="C19401" s="63" t="s">
        <v>8372</v>
      </c>
      <c r="D19401" s="108" t="s">
        <v>370</v>
      </c>
      <c r="E19401" s="58">
        <v>6000</v>
      </c>
      <c r="F19401" s="58"/>
      <c r="G19401" s="126">
        <f t="shared" si="482"/>
        <v>-6000</v>
      </c>
      <c r="H19401" s="705" t="s">
        <v>12970</v>
      </c>
    </row>
    <row r="19402" spans="1:8" ht="15" x14ac:dyDescent="0.2">
      <c r="A19402" s="734">
        <v>45423</v>
      </c>
      <c r="B19402" s="41" t="s">
        <v>103</v>
      </c>
      <c r="C19402" s="63" t="s">
        <v>103</v>
      </c>
      <c r="D19402" s="108" t="s">
        <v>10211</v>
      </c>
      <c r="E19402" s="58">
        <v>3000</v>
      </c>
      <c r="F19402" s="58"/>
      <c r="G19402" s="126">
        <f t="shared" si="482"/>
        <v>-3000</v>
      </c>
      <c r="H19402" s="705" t="s">
        <v>12970</v>
      </c>
    </row>
    <row r="19403" spans="1:8" ht="15" x14ac:dyDescent="0.2">
      <c r="A19403" s="734">
        <v>45423</v>
      </c>
      <c r="B19403" s="41" t="s">
        <v>11897</v>
      </c>
      <c r="C19403" s="63" t="s">
        <v>5741</v>
      </c>
      <c r="D19403" s="108" t="s">
        <v>370</v>
      </c>
      <c r="E19403" s="58">
        <v>2200</v>
      </c>
      <c r="F19403" s="58"/>
      <c r="G19403" s="126">
        <f t="shared" si="482"/>
        <v>-2200</v>
      </c>
      <c r="H19403" s="705" t="s">
        <v>12970</v>
      </c>
    </row>
    <row r="19404" spans="1:8" ht="15" x14ac:dyDescent="0.2">
      <c r="A19404" s="734">
        <v>45423</v>
      </c>
      <c r="B19404" s="41" t="s">
        <v>12722</v>
      </c>
      <c r="C19404" s="63" t="s">
        <v>9871</v>
      </c>
      <c r="D19404" s="108" t="s">
        <v>1157</v>
      </c>
      <c r="E19404" s="58">
        <v>62550</v>
      </c>
      <c r="F19404" s="58"/>
      <c r="G19404" s="126">
        <f t="shared" si="482"/>
        <v>-62550</v>
      </c>
      <c r="H19404" s="705" t="s">
        <v>12970</v>
      </c>
    </row>
    <row r="19405" spans="1:8" ht="15" x14ac:dyDescent="0.2">
      <c r="A19405" s="734">
        <v>45423</v>
      </c>
      <c r="B19405" s="41" t="s">
        <v>10908</v>
      </c>
      <c r="C19405" s="63" t="s">
        <v>9871</v>
      </c>
      <c r="D19405" s="108" t="s">
        <v>1157</v>
      </c>
      <c r="E19405" s="58">
        <v>9500</v>
      </c>
      <c r="F19405" s="58"/>
      <c r="G19405" s="126">
        <f t="shared" si="482"/>
        <v>-9500</v>
      </c>
      <c r="H19405" s="705" t="s">
        <v>12970</v>
      </c>
    </row>
    <row r="19406" spans="1:8" ht="15" x14ac:dyDescent="0.2">
      <c r="A19406" s="734">
        <v>45423</v>
      </c>
      <c r="B19406" s="41" t="s">
        <v>11738</v>
      </c>
      <c r="C19406" s="63" t="s">
        <v>11552</v>
      </c>
      <c r="D19406" s="108" t="s">
        <v>1157</v>
      </c>
      <c r="E19406" s="58">
        <v>14800</v>
      </c>
      <c r="F19406" s="58"/>
      <c r="G19406" s="126">
        <f t="shared" si="482"/>
        <v>-14800</v>
      </c>
      <c r="H19406" s="705" t="s">
        <v>12970</v>
      </c>
    </row>
    <row r="19407" spans="1:8" ht="15" x14ac:dyDescent="0.2">
      <c r="A19407" s="734">
        <v>45423</v>
      </c>
      <c r="B19407" s="41" t="s">
        <v>13078</v>
      </c>
      <c r="C19407" s="63" t="s">
        <v>11552</v>
      </c>
      <c r="D19407" s="108" t="s">
        <v>1157</v>
      </c>
      <c r="E19407" s="58">
        <v>53000</v>
      </c>
      <c r="F19407" s="58"/>
      <c r="G19407" s="126">
        <f t="shared" si="482"/>
        <v>-53000</v>
      </c>
      <c r="H19407" s="705" t="s">
        <v>12970</v>
      </c>
    </row>
    <row r="19408" spans="1:8" ht="15" x14ac:dyDescent="0.2">
      <c r="A19408" s="734">
        <v>45423</v>
      </c>
      <c r="B19408" s="41" t="s">
        <v>12365</v>
      </c>
      <c r="C19408" s="63" t="s">
        <v>5741</v>
      </c>
      <c r="D19408" s="108" t="s">
        <v>1157</v>
      </c>
      <c r="E19408" s="58">
        <v>1000</v>
      </c>
      <c r="F19408" s="58"/>
      <c r="G19408" s="126">
        <f t="shared" si="482"/>
        <v>-1000</v>
      </c>
      <c r="H19408" s="705" t="s">
        <v>12970</v>
      </c>
    </row>
    <row r="19409" spans="1:8" ht="15" x14ac:dyDescent="0.2">
      <c r="A19409" s="734">
        <v>45423</v>
      </c>
      <c r="B19409" s="41" t="s">
        <v>11738</v>
      </c>
      <c r="C19409" s="63" t="s">
        <v>6564</v>
      </c>
      <c r="D19409" s="108" t="s">
        <v>13079</v>
      </c>
      <c r="E19409" s="58">
        <v>21850</v>
      </c>
      <c r="F19409" s="58"/>
      <c r="G19409" s="126">
        <f t="shared" si="482"/>
        <v>-21850</v>
      </c>
      <c r="H19409" s="705" t="s">
        <v>12970</v>
      </c>
    </row>
    <row r="19410" spans="1:8" ht="15" x14ac:dyDescent="0.2">
      <c r="A19410" s="734">
        <v>45423</v>
      </c>
      <c r="B19410" s="41" t="s">
        <v>11897</v>
      </c>
      <c r="C19410" s="63" t="s">
        <v>5741</v>
      </c>
      <c r="D19410" s="108" t="s">
        <v>370</v>
      </c>
      <c r="E19410" s="58">
        <v>1800</v>
      </c>
      <c r="F19410" s="58"/>
      <c r="G19410" s="126">
        <f t="shared" si="482"/>
        <v>-1800</v>
      </c>
      <c r="H19410" s="705" t="s">
        <v>12970</v>
      </c>
    </row>
    <row r="19411" spans="1:8" ht="15" x14ac:dyDescent="0.2">
      <c r="A19411" s="734">
        <v>45423</v>
      </c>
      <c r="B19411" s="41" t="s">
        <v>11897</v>
      </c>
      <c r="C19411" s="63" t="s">
        <v>5741</v>
      </c>
      <c r="D19411" s="108" t="s">
        <v>370</v>
      </c>
      <c r="E19411" s="58">
        <v>800</v>
      </c>
      <c r="F19411" s="58"/>
      <c r="G19411" s="126">
        <f t="shared" si="482"/>
        <v>-800</v>
      </c>
      <c r="H19411" s="705" t="s">
        <v>12970</v>
      </c>
    </row>
    <row r="19412" spans="1:8" ht="15" x14ac:dyDescent="0.2">
      <c r="A19412" s="734">
        <v>45423</v>
      </c>
      <c r="B19412" s="41" t="s">
        <v>3946</v>
      </c>
      <c r="C19412" s="63" t="s">
        <v>13080</v>
      </c>
      <c r="D19412" s="108" t="s">
        <v>13081</v>
      </c>
      <c r="E19412" s="58">
        <v>84500</v>
      </c>
      <c r="F19412" s="58"/>
      <c r="G19412" s="126">
        <f t="shared" si="482"/>
        <v>-84500</v>
      </c>
      <c r="H19412" s="705" t="s">
        <v>12970</v>
      </c>
    </row>
    <row r="19413" spans="1:8" ht="15" x14ac:dyDescent="0.2">
      <c r="A19413" s="734">
        <v>45423</v>
      </c>
      <c r="B19413" s="41" t="s">
        <v>11897</v>
      </c>
      <c r="C19413" s="63" t="s">
        <v>12201</v>
      </c>
      <c r="D19413" s="108" t="s">
        <v>6927</v>
      </c>
      <c r="E19413" s="58">
        <v>135900</v>
      </c>
      <c r="F19413" s="58"/>
      <c r="G19413" s="126">
        <f t="shared" si="482"/>
        <v>-135900</v>
      </c>
      <c r="H19413" s="705" t="s">
        <v>12970</v>
      </c>
    </row>
    <row r="19414" spans="1:8" ht="15" x14ac:dyDescent="0.2">
      <c r="A19414" s="734">
        <v>45423</v>
      </c>
      <c r="B19414" s="41" t="s">
        <v>12425</v>
      </c>
      <c r="C19414" s="63" t="s">
        <v>10993</v>
      </c>
      <c r="D19414" s="108" t="s">
        <v>13082</v>
      </c>
      <c r="E19414" s="58">
        <v>57000</v>
      </c>
      <c r="F19414" s="58"/>
      <c r="G19414" s="126">
        <f t="shared" si="482"/>
        <v>-57000</v>
      </c>
      <c r="H19414" s="705" t="s">
        <v>12970</v>
      </c>
    </row>
    <row r="19415" spans="1:8" ht="15" x14ac:dyDescent="0.2">
      <c r="A19415" s="734">
        <v>45423</v>
      </c>
      <c r="B19415" s="41" t="s">
        <v>11897</v>
      </c>
      <c r="C19415" s="63" t="s">
        <v>10993</v>
      </c>
      <c r="D19415" s="108" t="s">
        <v>13083</v>
      </c>
      <c r="E19415" s="58">
        <v>84800</v>
      </c>
      <c r="F19415" s="58"/>
      <c r="G19415" s="126">
        <f t="shared" si="482"/>
        <v>-84800</v>
      </c>
      <c r="H19415" s="705" t="s">
        <v>12970</v>
      </c>
    </row>
    <row r="19416" spans="1:8" ht="15" x14ac:dyDescent="0.2">
      <c r="A19416" s="734">
        <v>45423</v>
      </c>
      <c r="B19416" s="41" t="s">
        <v>12425</v>
      </c>
      <c r="C19416" s="63" t="s">
        <v>12027</v>
      </c>
      <c r="D19416" s="108" t="s">
        <v>13091</v>
      </c>
      <c r="E19416" s="58">
        <v>1500000</v>
      </c>
      <c r="F19416" s="58"/>
      <c r="G19416" s="126">
        <f t="shared" si="482"/>
        <v>-1500000</v>
      </c>
      <c r="H19416" s="705" t="s">
        <v>12970</v>
      </c>
    </row>
    <row r="19417" spans="1:8" ht="15" x14ac:dyDescent="0.2">
      <c r="A19417" s="734">
        <v>45424</v>
      </c>
      <c r="B19417" s="41" t="s">
        <v>11089</v>
      </c>
      <c r="C19417" s="63" t="s">
        <v>6784</v>
      </c>
      <c r="D19417" s="108" t="s">
        <v>10721</v>
      </c>
      <c r="E19417" s="58">
        <v>220000</v>
      </c>
      <c r="F19417" s="58"/>
      <c r="G19417" s="126">
        <f t="shared" si="482"/>
        <v>-220000</v>
      </c>
      <c r="H19417" s="705" t="s">
        <v>12970</v>
      </c>
    </row>
    <row r="19418" spans="1:8" ht="15" x14ac:dyDescent="0.2">
      <c r="A19418" s="734">
        <v>45425</v>
      </c>
      <c r="B19418" s="41" t="s">
        <v>11897</v>
      </c>
      <c r="C19418" s="63" t="s">
        <v>12758</v>
      </c>
      <c r="D19418" s="108" t="s">
        <v>13086</v>
      </c>
      <c r="E19418" s="58">
        <v>238800</v>
      </c>
      <c r="F19418" s="58"/>
      <c r="G19418" s="126">
        <f t="shared" ref="G19418:G19420" si="485">F19418-E19418</f>
        <v>-238800</v>
      </c>
      <c r="H19418" s="705" t="s">
        <v>12970</v>
      </c>
    </row>
    <row r="19419" spans="1:8" ht="15" x14ac:dyDescent="0.2">
      <c r="A19419" s="734">
        <v>45425</v>
      </c>
      <c r="B19419" s="41" t="s">
        <v>103</v>
      </c>
      <c r="C19419" s="63" t="s">
        <v>13084</v>
      </c>
      <c r="D19419" s="108" t="s">
        <v>13085</v>
      </c>
      <c r="E19419" s="58">
        <v>2000</v>
      </c>
      <c r="F19419" s="58"/>
      <c r="G19419" s="126">
        <f t="shared" si="485"/>
        <v>-2000</v>
      </c>
      <c r="H19419" s="705" t="s">
        <v>12970</v>
      </c>
    </row>
    <row r="19420" spans="1:8" ht="15" x14ac:dyDescent="0.2">
      <c r="A19420" s="734">
        <v>45425</v>
      </c>
      <c r="B19420" s="41" t="s">
        <v>11897</v>
      </c>
      <c r="C19420" s="63" t="s">
        <v>5741</v>
      </c>
      <c r="D19420" s="108" t="s">
        <v>370</v>
      </c>
      <c r="E19420" s="58">
        <v>760</v>
      </c>
      <c r="F19420" s="58"/>
      <c r="G19420" s="126">
        <f t="shared" si="485"/>
        <v>-760</v>
      </c>
      <c r="H19420" s="705" t="s">
        <v>12970</v>
      </c>
    </row>
    <row r="19421" spans="1:8" ht="15" x14ac:dyDescent="0.2">
      <c r="A19421" s="734">
        <v>45425</v>
      </c>
      <c r="B19421" s="41" t="s">
        <v>103</v>
      </c>
      <c r="C19421" s="63" t="s">
        <v>103</v>
      </c>
      <c r="D19421" s="108" t="s">
        <v>10211</v>
      </c>
      <c r="E19421" s="58">
        <v>3000</v>
      </c>
      <c r="F19421" s="58"/>
      <c r="G19421" s="126">
        <f t="shared" ref="G19421:G19425" si="486">F19421-E19421</f>
        <v>-3000</v>
      </c>
      <c r="H19421" s="705" t="s">
        <v>12970</v>
      </c>
    </row>
    <row r="19422" spans="1:8" ht="15" x14ac:dyDescent="0.2">
      <c r="A19422" s="734">
        <v>45425</v>
      </c>
      <c r="B19422" s="41" t="s">
        <v>11738</v>
      </c>
      <c r="C19422" s="63" t="s">
        <v>5741</v>
      </c>
      <c r="D19422" s="108" t="s">
        <v>370</v>
      </c>
      <c r="E19422" s="58">
        <v>900</v>
      </c>
      <c r="F19422" s="58"/>
      <c r="G19422" s="126">
        <f t="shared" si="486"/>
        <v>-900</v>
      </c>
      <c r="H19422" s="705" t="s">
        <v>12970</v>
      </c>
    </row>
    <row r="19423" spans="1:8" ht="15" x14ac:dyDescent="0.2">
      <c r="A19423" s="734">
        <v>45425</v>
      </c>
      <c r="B19423" s="41" t="s">
        <v>11089</v>
      </c>
      <c r="C19423" s="63" t="s">
        <v>12471</v>
      </c>
      <c r="D19423" s="108" t="s">
        <v>1157</v>
      </c>
      <c r="E19423" s="58">
        <v>20000</v>
      </c>
      <c r="F19423" s="58"/>
      <c r="G19423" s="126">
        <f t="shared" si="486"/>
        <v>-20000</v>
      </c>
      <c r="H19423" s="705" t="s">
        <v>12970</v>
      </c>
    </row>
    <row r="19424" spans="1:8" ht="15" x14ac:dyDescent="0.2">
      <c r="A19424" s="734">
        <v>45425</v>
      </c>
      <c r="B19424" s="41" t="s">
        <v>11897</v>
      </c>
      <c r="C19424" s="63" t="s">
        <v>5741</v>
      </c>
      <c r="D19424" s="108" t="s">
        <v>370</v>
      </c>
      <c r="E19424" s="58">
        <v>3000</v>
      </c>
      <c r="F19424" s="58"/>
      <c r="G19424" s="126">
        <f t="shared" si="486"/>
        <v>-3000</v>
      </c>
      <c r="H19424" s="705" t="s">
        <v>12970</v>
      </c>
    </row>
    <row r="19425" spans="1:8" ht="15" x14ac:dyDescent="0.2">
      <c r="A19425" s="734">
        <v>45425</v>
      </c>
      <c r="B19425" s="41" t="s">
        <v>11738</v>
      </c>
      <c r="C19425" s="63" t="s">
        <v>12762</v>
      </c>
      <c r="D19425" s="108" t="s">
        <v>11315</v>
      </c>
      <c r="E19425" s="58">
        <v>51350</v>
      </c>
      <c r="F19425" s="58"/>
      <c r="G19425" s="126">
        <f t="shared" si="486"/>
        <v>-51350</v>
      </c>
      <c r="H19425" s="705" t="s">
        <v>12970</v>
      </c>
    </row>
    <row r="19426" spans="1:8" ht="15" x14ac:dyDescent="0.2">
      <c r="A19426" s="734">
        <v>45425</v>
      </c>
      <c r="B19426" s="41" t="s">
        <v>12365</v>
      </c>
      <c r="C19426" s="63" t="s">
        <v>10993</v>
      </c>
      <c r="D19426" s="108" t="s">
        <v>13094</v>
      </c>
      <c r="E19426" s="58">
        <v>70000</v>
      </c>
      <c r="F19426" s="58"/>
      <c r="G19426" s="126">
        <f t="shared" ref="G19426:G19428" si="487">F19426-E19426</f>
        <v>-70000</v>
      </c>
      <c r="H19426" s="705" t="s">
        <v>12970</v>
      </c>
    </row>
    <row r="19427" spans="1:8" ht="15" x14ac:dyDescent="0.2">
      <c r="A19427" s="734">
        <v>45425</v>
      </c>
      <c r="B19427" s="41" t="s">
        <v>11617</v>
      </c>
      <c r="C19427" s="63" t="s">
        <v>10993</v>
      </c>
      <c r="D19427" s="108" t="s">
        <v>13095</v>
      </c>
      <c r="E19427" s="58">
        <v>25000</v>
      </c>
      <c r="F19427" s="58"/>
      <c r="G19427" s="126">
        <f t="shared" si="487"/>
        <v>-25000</v>
      </c>
      <c r="H19427" s="705" t="s">
        <v>12970</v>
      </c>
    </row>
    <row r="19428" spans="1:8" ht="15" x14ac:dyDescent="0.2">
      <c r="A19428" s="734">
        <v>45426</v>
      </c>
      <c r="B19428" s="41" t="s">
        <v>12531</v>
      </c>
      <c r="C19428" s="63" t="s">
        <v>12928</v>
      </c>
      <c r="D19428" s="108" t="s">
        <v>13096</v>
      </c>
      <c r="E19428" s="58">
        <v>10000</v>
      </c>
      <c r="F19428" s="58"/>
      <c r="G19428" s="126">
        <f t="shared" si="487"/>
        <v>-10000</v>
      </c>
      <c r="H19428" s="705" t="s">
        <v>12970</v>
      </c>
    </row>
    <row r="19429" spans="1:8" ht="15" x14ac:dyDescent="0.2">
      <c r="A19429" s="734">
        <v>45426</v>
      </c>
      <c r="B19429" s="41" t="s">
        <v>11897</v>
      </c>
      <c r="C19429" s="63" t="s">
        <v>10993</v>
      </c>
      <c r="D19429" s="108" t="s">
        <v>13097</v>
      </c>
      <c r="E19429" s="58">
        <v>1260</v>
      </c>
      <c r="F19429" s="58"/>
      <c r="G19429" s="126">
        <f t="shared" ref="G19429:G19435" si="488">F19429-E19429</f>
        <v>-1260</v>
      </c>
      <c r="H19429" s="705" t="s">
        <v>12970</v>
      </c>
    </row>
    <row r="19430" spans="1:8" ht="15" x14ac:dyDescent="0.2">
      <c r="A19430" s="734">
        <v>45426</v>
      </c>
      <c r="B19430" s="41" t="s">
        <v>10363</v>
      </c>
      <c r="C19430" s="63" t="s">
        <v>2190</v>
      </c>
      <c r="D19430" s="108" t="s">
        <v>13098</v>
      </c>
      <c r="E19430" s="58">
        <v>14000</v>
      </c>
      <c r="F19430" s="58"/>
      <c r="G19430" s="126">
        <f t="shared" si="488"/>
        <v>-14000</v>
      </c>
      <c r="H19430" s="705" t="s">
        <v>12970</v>
      </c>
    </row>
    <row r="19431" spans="1:8" ht="15" x14ac:dyDescent="0.2">
      <c r="A19431" s="734">
        <v>45426</v>
      </c>
      <c r="B19431" s="41" t="s">
        <v>12365</v>
      </c>
      <c r="C19431" s="63" t="s">
        <v>11106</v>
      </c>
      <c r="D19431" s="108" t="s">
        <v>13099</v>
      </c>
      <c r="E19431" s="58">
        <v>33000</v>
      </c>
      <c r="F19431" s="58"/>
      <c r="G19431" s="126">
        <f t="shared" si="488"/>
        <v>-33000</v>
      </c>
      <c r="H19431" s="705" t="s">
        <v>12970</v>
      </c>
    </row>
    <row r="19432" spans="1:8" ht="15" x14ac:dyDescent="0.2">
      <c r="A19432" s="734">
        <v>45426</v>
      </c>
      <c r="B19432" s="41" t="s">
        <v>11738</v>
      </c>
      <c r="C19432" s="63" t="s">
        <v>10993</v>
      </c>
      <c r="D19432" s="108" t="s">
        <v>13100</v>
      </c>
      <c r="E19432" s="58">
        <v>1500</v>
      </c>
      <c r="F19432" s="58"/>
      <c r="G19432" s="126">
        <f t="shared" si="488"/>
        <v>-1500</v>
      </c>
      <c r="H19432" s="705" t="s">
        <v>12970</v>
      </c>
    </row>
    <row r="19433" spans="1:8" ht="15" x14ac:dyDescent="0.2">
      <c r="A19433" s="734">
        <v>45426</v>
      </c>
      <c r="B19433" s="41" t="s">
        <v>11897</v>
      </c>
      <c r="C19433" s="63" t="s">
        <v>392</v>
      </c>
      <c r="D19433" s="108" t="s">
        <v>13101</v>
      </c>
      <c r="E19433" s="58">
        <v>6650</v>
      </c>
      <c r="F19433" s="58"/>
      <c r="G19433" s="126">
        <f t="shared" si="488"/>
        <v>-6650</v>
      </c>
      <c r="H19433" s="705" t="s">
        <v>12970</v>
      </c>
    </row>
    <row r="19434" spans="1:8" ht="24" x14ac:dyDescent="0.2">
      <c r="A19434" s="734">
        <v>45427</v>
      </c>
      <c r="B19434" s="41" t="s">
        <v>11738</v>
      </c>
      <c r="C19434" s="63" t="s">
        <v>10993</v>
      </c>
      <c r="D19434" s="129" t="s">
        <v>13102</v>
      </c>
      <c r="E19434" s="58">
        <v>26300</v>
      </c>
      <c r="F19434" s="58"/>
      <c r="G19434" s="126">
        <f t="shared" si="488"/>
        <v>-26300</v>
      </c>
      <c r="H19434" s="705" t="s">
        <v>12970</v>
      </c>
    </row>
    <row r="19435" spans="1:8" ht="24" x14ac:dyDescent="0.2">
      <c r="A19435" s="734">
        <v>45427</v>
      </c>
      <c r="B19435" s="63" t="s">
        <v>11617</v>
      </c>
      <c r="C19435" s="551" t="s">
        <v>10993</v>
      </c>
      <c r="D19435" s="740" t="s">
        <v>13103</v>
      </c>
      <c r="E19435" s="552">
        <v>15000</v>
      </c>
      <c r="F19435" s="552"/>
      <c r="G19435" s="552">
        <f t="shared" si="488"/>
        <v>-15000</v>
      </c>
      <c r="H19435" s="1156" t="s">
        <v>12970</v>
      </c>
    </row>
    <row r="19436" spans="1:8" ht="24" x14ac:dyDescent="0.2">
      <c r="A19436" s="734">
        <v>45427</v>
      </c>
      <c r="B19436" s="63" t="s">
        <v>11897</v>
      </c>
      <c r="C19436" s="551" t="s">
        <v>10993</v>
      </c>
      <c r="D19436" s="740" t="s">
        <v>13103</v>
      </c>
      <c r="E19436" s="552">
        <v>15000</v>
      </c>
      <c r="F19436" s="552"/>
      <c r="G19436" s="552">
        <f t="shared" ref="G19436:G19440" si="489">F19436-E19436</f>
        <v>-15000</v>
      </c>
      <c r="H19436" s="1156" t="s">
        <v>12970</v>
      </c>
    </row>
    <row r="19437" spans="1:8" ht="24" x14ac:dyDescent="0.2">
      <c r="A19437" s="734">
        <v>45427</v>
      </c>
      <c r="B19437" s="63" t="s">
        <v>11738</v>
      </c>
      <c r="C19437" s="551" t="s">
        <v>10993</v>
      </c>
      <c r="D19437" s="740" t="s">
        <v>13103</v>
      </c>
      <c r="E19437" s="552">
        <v>15000</v>
      </c>
      <c r="F19437" s="552"/>
      <c r="G19437" s="552">
        <f t="shared" si="489"/>
        <v>-15000</v>
      </c>
      <c r="H19437" s="1156" t="s">
        <v>12970</v>
      </c>
    </row>
    <row r="19438" spans="1:8" ht="24" x14ac:dyDescent="0.2">
      <c r="A19438" s="734">
        <v>45427</v>
      </c>
      <c r="B19438" s="63" t="s">
        <v>11897</v>
      </c>
      <c r="C19438" s="551" t="s">
        <v>10993</v>
      </c>
      <c r="D19438" s="740" t="s">
        <v>13103</v>
      </c>
      <c r="E19438" s="552">
        <v>15000</v>
      </c>
      <c r="F19438" s="552"/>
      <c r="G19438" s="552">
        <f t="shared" si="489"/>
        <v>-15000</v>
      </c>
      <c r="H19438" s="1156" t="s">
        <v>12970</v>
      </c>
    </row>
    <row r="19439" spans="1:8" ht="15" x14ac:dyDescent="0.2">
      <c r="A19439" s="734">
        <v>45427</v>
      </c>
      <c r="B19439" s="41" t="s">
        <v>11089</v>
      </c>
      <c r="C19439" s="63" t="s">
        <v>13104</v>
      </c>
      <c r="D19439" s="108" t="s">
        <v>13105</v>
      </c>
      <c r="E19439" s="58">
        <v>600000</v>
      </c>
      <c r="F19439" s="58"/>
      <c r="G19439" s="126">
        <f t="shared" si="489"/>
        <v>-600000</v>
      </c>
      <c r="H19439" s="705" t="s">
        <v>12970</v>
      </c>
    </row>
    <row r="19440" spans="1:8" ht="15" x14ac:dyDescent="0.2">
      <c r="A19440" s="734">
        <v>45427</v>
      </c>
      <c r="B19440" s="41" t="s">
        <v>11897</v>
      </c>
      <c r="C19440" s="63" t="s">
        <v>392</v>
      </c>
      <c r="D19440" s="108" t="s">
        <v>6583</v>
      </c>
      <c r="E19440" s="58">
        <v>8550</v>
      </c>
      <c r="F19440" s="58"/>
      <c r="G19440" s="126">
        <f t="shared" si="489"/>
        <v>-8550</v>
      </c>
      <c r="H19440" s="705" t="s">
        <v>12970</v>
      </c>
    </row>
    <row r="19441" spans="1:8" ht="15" x14ac:dyDescent="0.2">
      <c r="A19441" s="734">
        <v>45427</v>
      </c>
      <c r="B19441" s="41" t="s">
        <v>103</v>
      </c>
      <c r="C19441" s="63" t="s">
        <v>103</v>
      </c>
      <c r="D19441" s="108" t="s">
        <v>10211</v>
      </c>
      <c r="E19441" s="58">
        <v>3000</v>
      </c>
      <c r="F19441" s="58"/>
      <c r="G19441" s="126">
        <f t="shared" ref="G19441:G19442" si="490">F19441-E19441</f>
        <v>-3000</v>
      </c>
      <c r="H19441" s="705" t="s">
        <v>12970</v>
      </c>
    </row>
    <row r="19442" spans="1:8" ht="15" x14ac:dyDescent="0.2">
      <c r="A19442" s="734">
        <v>45427</v>
      </c>
      <c r="B19442" s="41" t="s">
        <v>11897</v>
      </c>
      <c r="C19442" s="63" t="s">
        <v>10993</v>
      </c>
      <c r="D19442" s="108" t="s">
        <v>13106</v>
      </c>
      <c r="E19442" s="58">
        <v>19700</v>
      </c>
      <c r="F19442" s="58"/>
      <c r="G19442" s="126">
        <f t="shared" si="490"/>
        <v>-19700</v>
      </c>
      <c r="H19442" s="705" t="s">
        <v>12970</v>
      </c>
    </row>
    <row r="19443" spans="1:8" ht="15" x14ac:dyDescent="0.2">
      <c r="A19443" s="734">
        <v>45427</v>
      </c>
      <c r="B19443" s="41" t="s">
        <v>12952</v>
      </c>
      <c r="C19443" s="63" t="s">
        <v>5741</v>
      </c>
      <c r="D19443" s="108" t="s">
        <v>370</v>
      </c>
      <c r="E19443" s="58">
        <v>500</v>
      </c>
      <c r="F19443" s="58"/>
      <c r="G19443" s="126">
        <f t="shared" ref="G19443:G19445" si="491">F19443-E19443</f>
        <v>-500</v>
      </c>
      <c r="H19443" s="705" t="s">
        <v>12970</v>
      </c>
    </row>
    <row r="19444" spans="1:8" ht="15" x14ac:dyDescent="0.2">
      <c r="A19444" s="734">
        <v>45427</v>
      </c>
      <c r="B19444" s="41" t="s">
        <v>12425</v>
      </c>
      <c r="C19444" s="63" t="s">
        <v>5741</v>
      </c>
      <c r="D19444" s="108" t="s">
        <v>13107</v>
      </c>
      <c r="E19444" s="58">
        <v>11000</v>
      </c>
      <c r="F19444" s="58"/>
      <c r="G19444" s="126">
        <f t="shared" si="491"/>
        <v>-11000</v>
      </c>
      <c r="H19444" s="705" t="s">
        <v>12970</v>
      </c>
    </row>
    <row r="19445" spans="1:8" ht="15" x14ac:dyDescent="0.2">
      <c r="A19445" s="734">
        <v>45427</v>
      </c>
      <c r="B19445" s="41" t="s">
        <v>12425</v>
      </c>
      <c r="C19445" s="63" t="s">
        <v>5741</v>
      </c>
      <c r="D19445" s="108" t="s">
        <v>9607</v>
      </c>
      <c r="E19445" s="58">
        <v>2000</v>
      </c>
      <c r="F19445" s="58"/>
      <c r="G19445" s="126">
        <f t="shared" si="491"/>
        <v>-2000</v>
      </c>
      <c r="H19445" s="705" t="s">
        <v>12970</v>
      </c>
    </row>
    <row r="19446" spans="1:8" ht="15" x14ac:dyDescent="0.2">
      <c r="A19446" s="734">
        <v>45427</v>
      </c>
      <c r="B19446" s="41" t="s">
        <v>12531</v>
      </c>
      <c r="C19446" s="63" t="s">
        <v>11398</v>
      </c>
      <c r="D19446" s="108" t="s">
        <v>13109</v>
      </c>
      <c r="E19446" s="58">
        <v>200000</v>
      </c>
      <c r="F19446" s="58"/>
      <c r="G19446" s="126">
        <f t="shared" ref="G19446:G19447" si="492">F19446-E19446</f>
        <v>-200000</v>
      </c>
      <c r="H19446" s="705" t="s">
        <v>12970</v>
      </c>
    </row>
    <row r="19447" spans="1:8" ht="15" x14ac:dyDescent="0.2">
      <c r="A19447" s="734">
        <v>45427</v>
      </c>
      <c r="B19447" s="41" t="s">
        <v>12531</v>
      </c>
      <c r="C19447" s="63" t="s">
        <v>10993</v>
      </c>
      <c r="D19447" s="108" t="s">
        <v>13108</v>
      </c>
      <c r="E19447" s="58">
        <v>300000</v>
      </c>
      <c r="F19447" s="58"/>
      <c r="G19447" s="126">
        <f t="shared" si="492"/>
        <v>-300000</v>
      </c>
      <c r="H19447" s="705" t="s">
        <v>12970</v>
      </c>
    </row>
    <row r="19448" spans="1:8" ht="15" x14ac:dyDescent="0.2">
      <c r="A19448" s="734">
        <v>45428</v>
      </c>
      <c r="B19448" s="41" t="s">
        <v>8559</v>
      </c>
      <c r="C19448" s="63" t="s">
        <v>11975</v>
      </c>
      <c r="D19448" s="108" t="s">
        <v>6927</v>
      </c>
      <c r="E19448" s="58">
        <v>10000</v>
      </c>
      <c r="F19448" s="58"/>
      <c r="G19448" s="126">
        <f t="shared" ref="G19448:G19454" si="493">F19448-E19448</f>
        <v>-10000</v>
      </c>
      <c r="H19448" s="705" t="s">
        <v>12970</v>
      </c>
    </row>
    <row r="19449" spans="1:8" ht="15" x14ac:dyDescent="0.2">
      <c r="A19449" s="734">
        <v>45428</v>
      </c>
      <c r="B19449" s="41" t="s">
        <v>11897</v>
      </c>
      <c r="C19449" s="63" t="s">
        <v>286</v>
      </c>
      <c r="D19449" s="108" t="s">
        <v>8663</v>
      </c>
      <c r="E19449" s="58">
        <v>1000</v>
      </c>
      <c r="F19449" s="58"/>
      <c r="G19449" s="126">
        <f t="shared" si="493"/>
        <v>-1000</v>
      </c>
      <c r="H19449" s="705" t="s">
        <v>12970</v>
      </c>
    </row>
    <row r="19450" spans="1:8" ht="15" x14ac:dyDescent="0.2">
      <c r="A19450" s="734">
        <v>45428</v>
      </c>
      <c r="B19450" s="41" t="s">
        <v>12633</v>
      </c>
      <c r="C19450" s="63" t="s">
        <v>9474</v>
      </c>
      <c r="D19450" s="108" t="s">
        <v>1157</v>
      </c>
      <c r="E19450" s="58">
        <v>35000</v>
      </c>
      <c r="F19450" s="58"/>
      <c r="G19450" s="126">
        <f t="shared" si="493"/>
        <v>-35000</v>
      </c>
      <c r="H19450" s="705" t="s">
        <v>12970</v>
      </c>
    </row>
    <row r="19451" spans="1:8" ht="15" x14ac:dyDescent="0.2">
      <c r="A19451" s="734">
        <v>45428</v>
      </c>
      <c r="B19451" s="41" t="s">
        <v>11089</v>
      </c>
      <c r="C19451" s="63" t="s">
        <v>12471</v>
      </c>
      <c r="D19451" s="108" t="s">
        <v>1157</v>
      </c>
      <c r="E19451" s="58">
        <v>20000</v>
      </c>
      <c r="F19451" s="58"/>
      <c r="G19451" s="126">
        <f t="shared" si="493"/>
        <v>-20000</v>
      </c>
      <c r="H19451" s="705" t="s">
        <v>12970</v>
      </c>
    </row>
    <row r="19452" spans="1:8" ht="15" x14ac:dyDescent="0.2">
      <c r="A19452" s="734">
        <v>45428</v>
      </c>
      <c r="B19452" s="41" t="s">
        <v>12425</v>
      </c>
      <c r="C19452" s="63" t="s">
        <v>10993</v>
      </c>
      <c r="D19452" s="108" t="s">
        <v>13110</v>
      </c>
      <c r="E19452" s="58">
        <v>25600</v>
      </c>
      <c r="F19452" s="58"/>
      <c r="G19452" s="126">
        <f t="shared" si="493"/>
        <v>-25600</v>
      </c>
      <c r="H19452" s="705" t="s">
        <v>12970</v>
      </c>
    </row>
    <row r="19453" spans="1:8" ht="15" x14ac:dyDescent="0.2">
      <c r="A19453" s="734">
        <v>45428</v>
      </c>
      <c r="B19453" s="41" t="s">
        <v>13071</v>
      </c>
      <c r="C19453" s="63" t="s">
        <v>5741</v>
      </c>
      <c r="D19453" s="108" t="s">
        <v>1157</v>
      </c>
      <c r="E19453" s="58">
        <v>300</v>
      </c>
      <c r="F19453" s="58"/>
      <c r="G19453" s="126">
        <f t="shared" si="493"/>
        <v>-300</v>
      </c>
      <c r="H19453" s="705" t="s">
        <v>12970</v>
      </c>
    </row>
    <row r="19454" spans="1:8" ht="15" x14ac:dyDescent="0.2">
      <c r="A19454" s="734">
        <v>45428</v>
      </c>
      <c r="B19454" s="41" t="s">
        <v>11897</v>
      </c>
      <c r="C19454" s="63" t="s">
        <v>10993</v>
      </c>
      <c r="D19454" s="108" t="s">
        <v>13111</v>
      </c>
      <c r="E19454" s="58">
        <v>10000</v>
      </c>
      <c r="F19454" s="58"/>
      <c r="G19454" s="126">
        <f t="shared" si="493"/>
        <v>-10000</v>
      </c>
      <c r="H19454" s="705" t="s">
        <v>12970</v>
      </c>
    </row>
    <row r="19455" spans="1:8" ht="24" x14ac:dyDescent="0.2">
      <c r="A19455" s="733">
        <v>45418</v>
      </c>
      <c r="B19455" s="174" t="s">
        <v>10232</v>
      </c>
      <c r="C19455" s="174" t="s">
        <v>11748</v>
      </c>
      <c r="D19455" s="228" t="s">
        <v>12981</v>
      </c>
      <c r="E19455" s="236">
        <v>120000</v>
      </c>
      <c r="F19455" s="236"/>
      <c r="G19455" s="236">
        <f t="shared" si="462"/>
        <v>-120000</v>
      </c>
      <c r="H19455" s="709" t="s">
        <v>12970</v>
      </c>
    </row>
    <row r="19456" spans="1:8" ht="24" x14ac:dyDescent="0.2">
      <c r="A19456" s="733">
        <v>45418</v>
      </c>
      <c r="B19456" s="174" t="s">
        <v>9507</v>
      </c>
      <c r="C19456" s="174" t="s">
        <v>11748</v>
      </c>
      <c r="D19456" s="228" t="s">
        <v>12982</v>
      </c>
      <c r="E19456" s="236">
        <v>69932</v>
      </c>
      <c r="F19456" s="236"/>
      <c r="G19456" s="236">
        <f t="shared" si="462"/>
        <v>-69932</v>
      </c>
      <c r="H19456" s="709" t="s">
        <v>12970</v>
      </c>
    </row>
    <row r="19457" spans="1:8" ht="15" x14ac:dyDescent="0.2">
      <c r="A19457" s="733">
        <v>45418</v>
      </c>
      <c r="B19457" s="174" t="s">
        <v>11897</v>
      </c>
      <c r="C19457" s="174" t="s">
        <v>7467</v>
      </c>
      <c r="D19457" s="228" t="s">
        <v>12957</v>
      </c>
      <c r="E19457" s="236">
        <v>900000</v>
      </c>
      <c r="F19457" s="236"/>
      <c r="G19457" s="236">
        <f t="shared" ref="G19457:G19458" si="494">F19457-E19457</f>
        <v>-900000</v>
      </c>
      <c r="H19457" s="709" t="s">
        <v>12970</v>
      </c>
    </row>
    <row r="19458" spans="1:8" ht="15" x14ac:dyDescent="0.2">
      <c r="A19458" s="733">
        <v>45418</v>
      </c>
      <c r="B19458" s="174" t="s">
        <v>11897</v>
      </c>
      <c r="C19458" s="174" t="s">
        <v>7467</v>
      </c>
      <c r="D19458" s="228" t="s">
        <v>12957</v>
      </c>
      <c r="E19458" s="236">
        <v>924000</v>
      </c>
      <c r="F19458" s="236"/>
      <c r="G19458" s="236">
        <f t="shared" si="494"/>
        <v>-924000</v>
      </c>
      <c r="H19458" s="709" t="s">
        <v>12970</v>
      </c>
    </row>
    <row r="19459" spans="1:8" ht="15" x14ac:dyDescent="0.2">
      <c r="A19459" s="733">
        <v>45420</v>
      </c>
      <c r="B19459" s="174" t="s">
        <v>37</v>
      </c>
      <c r="C19459" s="551" t="s">
        <v>3003</v>
      </c>
      <c r="D19459" s="740" t="s">
        <v>12984</v>
      </c>
      <c r="E19459" s="552">
        <v>20525</v>
      </c>
      <c r="F19459" s="236"/>
      <c r="G19459" s="236">
        <f t="shared" ref="G19459:G19462" si="495">F19459-E19459</f>
        <v>-20525</v>
      </c>
      <c r="H19459" s="709" t="s">
        <v>12970</v>
      </c>
    </row>
    <row r="19460" spans="1:8" ht="15" x14ac:dyDescent="0.2">
      <c r="A19460" s="733">
        <v>45420</v>
      </c>
      <c r="B19460" s="174" t="s">
        <v>3945</v>
      </c>
      <c r="C19460" s="551" t="s">
        <v>3003</v>
      </c>
      <c r="D19460" s="740" t="s">
        <v>12984</v>
      </c>
      <c r="E19460" s="552">
        <v>35364</v>
      </c>
      <c r="F19460" s="236"/>
      <c r="G19460" s="236">
        <f t="shared" si="495"/>
        <v>-35364</v>
      </c>
      <c r="H19460" s="709" t="s">
        <v>12970</v>
      </c>
    </row>
    <row r="19461" spans="1:8" ht="15" x14ac:dyDescent="0.2">
      <c r="A19461" s="733">
        <v>45420</v>
      </c>
      <c r="B19461" s="174" t="s">
        <v>3946</v>
      </c>
      <c r="C19461" s="551" t="s">
        <v>3003</v>
      </c>
      <c r="D19461" s="740" t="s">
        <v>12984</v>
      </c>
      <c r="E19461" s="552">
        <v>32760</v>
      </c>
      <c r="F19461" s="236"/>
      <c r="G19461" s="236">
        <f t="shared" si="495"/>
        <v>-32760</v>
      </c>
      <c r="H19461" s="709" t="s">
        <v>12970</v>
      </c>
    </row>
    <row r="19462" spans="1:8" ht="15" x14ac:dyDescent="0.2">
      <c r="A19462" s="733">
        <v>45425</v>
      </c>
      <c r="B19462" s="174" t="s">
        <v>10909</v>
      </c>
      <c r="C19462" s="174" t="s">
        <v>4322</v>
      </c>
      <c r="D19462" s="228" t="s">
        <v>13093</v>
      </c>
      <c r="E19462" s="236">
        <v>640444</v>
      </c>
      <c r="F19462" s="236"/>
      <c r="G19462" s="236">
        <f t="shared" si="495"/>
        <v>-640444</v>
      </c>
      <c r="H19462" s="709" t="s">
        <v>12970</v>
      </c>
    </row>
    <row r="19463" spans="1:8" ht="24" x14ac:dyDescent="0.2">
      <c r="A19463" s="730">
        <v>45414</v>
      </c>
      <c r="B19463" s="94" t="s">
        <v>11089</v>
      </c>
      <c r="C19463" s="94" t="s">
        <v>559</v>
      </c>
      <c r="D19463" s="802" t="s">
        <v>12980</v>
      </c>
      <c r="E19463" s="176"/>
      <c r="F19463" s="176">
        <v>1000000</v>
      </c>
      <c r="G19463" s="176">
        <f t="shared" si="462"/>
        <v>1000000</v>
      </c>
      <c r="H19463" s="702" t="s">
        <v>12970</v>
      </c>
    </row>
    <row r="19464" spans="1:8" ht="24" x14ac:dyDescent="0.2">
      <c r="A19464" s="730">
        <v>45414</v>
      </c>
      <c r="B19464" s="94" t="s">
        <v>11089</v>
      </c>
      <c r="C19464" s="94" t="s">
        <v>559</v>
      </c>
      <c r="D19464" s="802" t="s">
        <v>12980</v>
      </c>
      <c r="E19464" s="176"/>
      <c r="F19464" s="176">
        <v>1000000</v>
      </c>
      <c r="G19464" s="176">
        <f t="shared" si="462"/>
        <v>1000000</v>
      </c>
      <c r="H19464" s="702" t="s">
        <v>12970</v>
      </c>
    </row>
    <row r="19465" spans="1:8" ht="15" x14ac:dyDescent="0.2">
      <c r="A19465" s="730">
        <v>45414</v>
      </c>
      <c r="B19465" s="91" t="s">
        <v>11135</v>
      </c>
      <c r="C19465" s="94" t="s">
        <v>559</v>
      </c>
      <c r="D19465" s="801" t="s">
        <v>12957</v>
      </c>
      <c r="E19465" s="92"/>
      <c r="F19465" s="92">
        <v>900000</v>
      </c>
      <c r="G19465" s="92">
        <f t="shared" si="456"/>
        <v>900000</v>
      </c>
      <c r="H19465" s="702" t="s">
        <v>12970</v>
      </c>
    </row>
    <row r="19466" spans="1:8" ht="15" x14ac:dyDescent="0.2">
      <c r="A19466" s="730">
        <v>45414</v>
      </c>
      <c r="B19466" s="91" t="s">
        <v>11135</v>
      </c>
      <c r="C19466" s="94" t="s">
        <v>559</v>
      </c>
      <c r="D19466" s="801" t="s">
        <v>12957</v>
      </c>
      <c r="E19466" s="92"/>
      <c r="F19466" s="92">
        <v>924000</v>
      </c>
      <c r="G19466" s="92">
        <f t="shared" si="456"/>
        <v>924000</v>
      </c>
      <c r="H19466" s="702" t="s">
        <v>12970</v>
      </c>
    </row>
    <row r="19467" spans="1:8" ht="15" x14ac:dyDescent="0.2">
      <c r="A19467" s="730">
        <v>45421</v>
      </c>
      <c r="B19467" s="94" t="s">
        <v>3945</v>
      </c>
      <c r="C19467" s="94" t="s">
        <v>559</v>
      </c>
      <c r="D19467" s="892" t="s">
        <v>12993</v>
      </c>
      <c r="E19467" s="176"/>
      <c r="F19467" s="176">
        <v>333522</v>
      </c>
      <c r="G19467" s="92">
        <f t="shared" ref="G19467:G19469" si="496">F19467-E19467</f>
        <v>333522</v>
      </c>
      <c r="H19467" s="702" t="s">
        <v>12970</v>
      </c>
    </row>
    <row r="19468" spans="1:8" ht="15" x14ac:dyDescent="0.2">
      <c r="A19468" s="730">
        <v>45421</v>
      </c>
      <c r="B19468" s="94" t="s">
        <v>3945</v>
      </c>
      <c r="C19468" s="94" t="s">
        <v>559</v>
      </c>
      <c r="D19468" s="892" t="s">
        <v>12994</v>
      </c>
      <c r="E19468" s="176"/>
      <c r="F19468" s="176">
        <v>333522</v>
      </c>
      <c r="G19468" s="92">
        <f t="shared" si="496"/>
        <v>333522</v>
      </c>
      <c r="H19468" s="702" t="s">
        <v>12970</v>
      </c>
    </row>
    <row r="19469" spans="1:8" ht="15" x14ac:dyDescent="0.2">
      <c r="A19469" s="730">
        <v>45421</v>
      </c>
      <c r="B19469" s="94" t="s">
        <v>3945</v>
      </c>
      <c r="C19469" s="94" t="s">
        <v>559</v>
      </c>
      <c r="D19469" s="892" t="s">
        <v>12995</v>
      </c>
      <c r="E19469" s="176"/>
      <c r="F19469" s="176">
        <v>333522</v>
      </c>
      <c r="G19469" s="92">
        <f t="shared" si="496"/>
        <v>333522</v>
      </c>
      <c r="H19469" s="702" t="s">
        <v>12970</v>
      </c>
    </row>
    <row r="19470" spans="1:8" ht="15" x14ac:dyDescent="0.2">
      <c r="A19470" s="730">
        <v>45422</v>
      </c>
      <c r="B19470" s="94" t="s">
        <v>10576</v>
      </c>
      <c r="C19470" s="94" t="s">
        <v>559</v>
      </c>
      <c r="D19470" s="892" t="s">
        <v>13067</v>
      </c>
      <c r="E19470" s="176"/>
      <c r="F19470" s="176">
        <v>10328660</v>
      </c>
      <c r="G19470" s="92">
        <f t="shared" ref="G19470:G19471" si="497">F19470-E19470</f>
        <v>10328660</v>
      </c>
      <c r="H19470" s="702" t="s">
        <v>12970</v>
      </c>
    </row>
    <row r="19471" spans="1:8" ht="15" x14ac:dyDescent="0.2">
      <c r="A19471" s="730">
        <v>45422</v>
      </c>
      <c r="B19471" s="94" t="s">
        <v>3946</v>
      </c>
      <c r="C19471" s="94" t="s">
        <v>559</v>
      </c>
      <c r="D19471" s="892" t="s">
        <v>13069</v>
      </c>
      <c r="E19471" s="176"/>
      <c r="F19471" s="176">
        <v>359992</v>
      </c>
      <c r="G19471" s="92">
        <f t="shared" si="497"/>
        <v>359992</v>
      </c>
      <c r="H19471" s="702" t="s">
        <v>12970</v>
      </c>
    </row>
    <row r="19472" spans="1:8" ht="15" x14ac:dyDescent="0.2">
      <c r="A19472" s="730">
        <v>45423</v>
      </c>
      <c r="B19472" s="94" t="s">
        <v>3946</v>
      </c>
      <c r="C19472" s="94" t="s">
        <v>559</v>
      </c>
      <c r="D19472" s="892" t="s">
        <v>13070</v>
      </c>
      <c r="E19472" s="176"/>
      <c r="F19472" s="176">
        <v>93000</v>
      </c>
      <c r="G19472" s="92">
        <f t="shared" ref="G19472" si="498">F19472-E19472</f>
        <v>93000</v>
      </c>
      <c r="H19472" s="702" t="s">
        <v>12970</v>
      </c>
    </row>
    <row r="19473" spans="1:8" ht="15" x14ac:dyDescent="0.2">
      <c r="A19473" s="730">
        <v>45425</v>
      </c>
      <c r="B19473" s="94" t="s">
        <v>13071</v>
      </c>
      <c r="C19473" s="94" t="s">
        <v>559</v>
      </c>
      <c r="D19473" s="892" t="s">
        <v>13072</v>
      </c>
      <c r="E19473" s="176"/>
      <c r="F19473" s="176">
        <v>200000</v>
      </c>
      <c r="G19473" s="92">
        <f t="shared" ref="G19473" si="499">F19473-E19473</f>
        <v>200000</v>
      </c>
      <c r="H19473" s="702" t="s">
        <v>12970</v>
      </c>
    </row>
    <row r="19474" spans="1:8" ht="15" x14ac:dyDescent="0.2">
      <c r="A19474" s="730">
        <v>45426</v>
      </c>
      <c r="B19474" s="94" t="s">
        <v>9356</v>
      </c>
      <c r="C19474" s="94" t="s">
        <v>559</v>
      </c>
      <c r="D19474" s="892" t="s">
        <v>13092</v>
      </c>
      <c r="E19474" s="176"/>
      <c r="F19474" s="176">
        <v>640444</v>
      </c>
      <c r="G19474" s="92">
        <f t="shared" ref="G19474" si="500">F19474-E19474</f>
        <v>640444</v>
      </c>
      <c r="H19474" s="702" t="s">
        <v>12970</v>
      </c>
    </row>
  </sheetData>
  <autoFilter ref="A1:P1947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8" activePane="bottomLeft" state="frozen"/>
      <selection pane="bottomLeft" activeCell="A28" sqref="A28"/>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9" t="s">
        <v>0</v>
      </c>
      <c r="B1" s="1149" t="s">
        <v>47</v>
      </c>
    </row>
    <row r="2" spans="1:11" hidden="1" x14ac:dyDescent="0.3">
      <c r="A2" s="1149" t="s">
        <v>2</v>
      </c>
      <c r="B2" s="1149" t="s">
        <v>47</v>
      </c>
    </row>
    <row r="3" spans="1:11" hidden="1" x14ac:dyDescent="0.3">
      <c r="A3" s="1149" t="s">
        <v>840</v>
      </c>
      <c r="B3" s="1149" t="s">
        <v>47</v>
      </c>
    </row>
    <row r="4" spans="1:11" ht="24" hidden="1" thickBot="1" x14ac:dyDescent="0.35">
      <c r="A4"/>
      <c r="B4"/>
      <c r="C4"/>
      <c r="D4"/>
      <c r="F4" s="98" t="s">
        <v>1767</v>
      </c>
      <c r="H4" s="1157" t="s">
        <v>1767</v>
      </c>
      <c r="I4" s="1157"/>
      <c r="J4" s="1157"/>
    </row>
    <row r="5" spans="1:11" ht="24" thickBot="1" x14ac:dyDescent="0.35">
      <c r="A5" s="1150" t="s">
        <v>4137</v>
      </c>
      <c r="B5" s="1151" t="s">
        <v>4134</v>
      </c>
      <c r="C5" s="1151" t="s">
        <v>4135</v>
      </c>
      <c r="D5" s="1151" t="s">
        <v>4136</v>
      </c>
      <c r="E5" s="347"/>
      <c r="H5" s="1157"/>
      <c r="I5" s="1157"/>
      <c r="J5" s="1157"/>
      <c r="K5" s="1014" t="s">
        <v>10860</v>
      </c>
    </row>
    <row r="6" spans="1:11" ht="26.25" x14ac:dyDescent="0.4">
      <c r="A6" s="738" t="s">
        <v>12722</v>
      </c>
      <c r="B6" s="739">
        <v>954730</v>
      </c>
      <c r="C6" s="739">
        <v>1200000</v>
      </c>
      <c r="D6" s="739">
        <v>245270</v>
      </c>
      <c r="F6" s="697" t="s">
        <v>155</v>
      </c>
      <c r="G6" s="698" t="s">
        <v>2613</v>
      </c>
      <c r="H6" s="698" t="s">
        <v>7682</v>
      </c>
      <c r="I6" s="697" t="s">
        <v>2615</v>
      </c>
    </row>
    <row r="7" spans="1:11" ht="26.25" x14ac:dyDescent="0.4">
      <c r="A7" s="738" t="s">
        <v>12712</v>
      </c>
      <c r="B7" s="739">
        <v>1005000</v>
      </c>
      <c r="C7" s="739"/>
      <c r="D7" s="739">
        <v>-1005000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12694</v>
      </c>
      <c r="B8" s="739">
        <v>195480</v>
      </c>
      <c r="C8" s="739"/>
      <c r="D8" s="739">
        <v>-195480</v>
      </c>
      <c r="F8" s="695" t="s">
        <v>4721</v>
      </c>
      <c r="G8" s="696">
        <f t="shared" si="0"/>
        <v>10795233.041129032</v>
      </c>
      <c r="H8" s="696" t="e">
        <f>VLOOKUP(F8,'Project wise Supplier balance'!$A$6:$D$91,4,0)</f>
        <v>#N/A</v>
      </c>
      <c r="I8" s="693" t="e">
        <f t="shared" si="1"/>
        <v>#N/A</v>
      </c>
    </row>
    <row r="9" spans="1:11" ht="26.25" x14ac:dyDescent="0.4">
      <c r="A9" s="738" t="s">
        <v>12826</v>
      </c>
      <c r="B9" s="739">
        <v>77616</v>
      </c>
      <c r="C9" s="739"/>
      <c r="D9" s="739">
        <v>-77616</v>
      </c>
      <c r="F9" s="695" t="s">
        <v>2652</v>
      </c>
      <c r="G9" s="696">
        <f t="shared" si="0"/>
        <v>10068965.30031715</v>
      </c>
      <c r="H9" s="696">
        <f>VLOOKUP(F9,'Project wise Supplier balance'!$A$6:$D$91,4,0)</f>
        <v>0</v>
      </c>
      <c r="I9" s="693">
        <f t="shared" si="1"/>
        <v>10068965.30031715</v>
      </c>
    </row>
    <row r="10" spans="1:11" ht="26.25" x14ac:dyDescent="0.4">
      <c r="A10" s="738" t="s">
        <v>12817</v>
      </c>
      <c r="B10" s="739">
        <v>214779</v>
      </c>
      <c r="C10" s="739"/>
      <c r="D10" s="739">
        <v>-214779</v>
      </c>
      <c r="F10" s="695" t="s">
        <v>1400</v>
      </c>
      <c r="G10" s="696">
        <f t="shared" si="0"/>
        <v>15877458.15589213</v>
      </c>
      <c r="H10" s="696">
        <f>VLOOKUP(F10,'Project wise Supplier balance'!$A$6:$D$91,4,0)</f>
        <v>0</v>
      </c>
      <c r="I10" s="693">
        <f t="shared" si="1"/>
        <v>15877458.15589213</v>
      </c>
    </row>
    <row r="11" spans="1:11" ht="26.25" x14ac:dyDescent="0.4">
      <c r="A11" s="738" t="s">
        <v>12371</v>
      </c>
      <c r="B11" s="739">
        <v>58860</v>
      </c>
      <c r="C11" s="739">
        <v>500000</v>
      </c>
      <c r="D11" s="739">
        <v>441140</v>
      </c>
      <c r="F11" s="695" t="s">
        <v>7126</v>
      </c>
      <c r="G11" s="696">
        <f t="shared" si="0"/>
        <v>27649</v>
      </c>
      <c r="H11" s="696">
        <f>VLOOKUP(F11,'Project wise Supplier balance'!$A$6:$D$91,4,0)</f>
        <v>0</v>
      </c>
      <c r="I11" s="693">
        <f t="shared" si="1"/>
        <v>27649</v>
      </c>
    </row>
    <row r="12" spans="1:11" ht="26.25" x14ac:dyDescent="0.4">
      <c r="A12" s="738" t="s">
        <v>12509</v>
      </c>
      <c r="B12" s="739">
        <v>109650</v>
      </c>
      <c r="C12" s="739"/>
      <c r="D12" s="739">
        <v>-109650</v>
      </c>
      <c r="F12" s="695" t="s">
        <v>7067</v>
      </c>
      <c r="G12" s="696">
        <f t="shared" si="0"/>
        <v>5665632</v>
      </c>
      <c r="H12" s="696">
        <f>VLOOKUP(F12,'Project wise Supplier balance'!$A$6:$D$91,4,0)</f>
        <v>0</v>
      </c>
      <c r="I12" s="693">
        <f t="shared" si="1"/>
        <v>5665632</v>
      </c>
    </row>
    <row r="13" spans="1:11" ht="26.25" x14ac:dyDescent="0.4">
      <c r="A13" s="738" t="s">
        <v>12425</v>
      </c>
      <c r="B13" s="739">
        <v>1833660</v>
      </c>
      <c r="C13" s="739"/>
      <c r="D13" s="739">
        <v>-1833660</v>
      </c>
      <c r="F13" s="695" t="s">
        <v>6511</v>
      </c>
      <c r="G13" s="696">
        <f t="shared" si="0"/>
        <v>2445161</v>
      </c>
      <c r="H13" s="696" t="e">
        <f>VLOOKUP(F13,'Project wise Supplier balance'!$A$6:$D$91,4,0)</f>
        <v>#N/A</v>
      </c>
      <c r="I13" s="693" t="e">
        <f t="shared" si="1"/>
        <v>#N/A</v>
      </c>
    </row>
    <row r="14" spans="1:11" ht="26.25" x14ac:dyDescent="0.4">
      <c r="A14" s="738" t="s">
        <v>12531</v>
      </c>
      <c r="B14" s="739">
        <v>7955432</v>
      </c>
      <c r="C14" s="739">
        <v>8053923</v>
      </c>
      <c r="D14" s="739">
        <v>98491</v>
      </c>
      <c r="F14" s="695" t="s">
        <v>6518</v>
      </c>
      <c r="G14" s="696">
        <f t="shared" si="0"/>
        <v>1915801.3763440857</v>
      </c>
      <c r="H14" s="696">
        <f>VLOOKUP(F14,'Project wise Supplier balance'!$A$6:$D$91,4,0)</f>
        <v>0</v>
      </c>
      <c r="I14" s="693">
        <f t="shared" si="1"/>
        <v>1915801.3763440857</v>
      </c>
    </row>
    <row r="15" spans="1:11" ht="26.25" x14ac:dyDescent="0.4">
      <c r="A15" s="738" t="s">
        <v>12623</v>
      </c>
      <c r="B15" s="739">
        <v>763050</v>
      </c>
      <c r="C15" s="739"/>
      <c r="D15" s="739">
        <v>-763050</v>
      </c>
      <c r="F15" s="695" t="s">
        <v>6508</v>
      </c>
      <c r="G15" s="696">
        <f t="shared" si="0"/>
        <v>2113933</v>
      </c>
      <c r="H15" s="696" t="e">
        <f>VLOOKUP(F15,'Project wise Supplier balance'!$A$6:$D$91,4,0)</f>
        <v>#N/A</v>
      </c>
      <c r="I15" s="693" t="e">
        <f t="shared" si="1"/>
        <v>#N/A</v>
      </c>
    </row>
    <row r="16" spans="1:11" ht="26.25" x14ac:dyDescent="0.4">
      <c r="A16" s="738" t="s">
        <v>12207</v>
      </c>
      <c r="B16" s="739">
        <v>6282388</v>
      </c>
      <c r="C16" s="739">
        <v>13975308</v>
      </c>
      <c r="D16" s="739">
        <v>7692920</v>
      </c>
      <c r="F16" s="695" t="s">
        <v>6505</v>
      </c>
      <c r="G16" s="696">
        <f t="shared" si="0"/>
        <v>7119116.3617511522</v>
      </c>
      <c r="H16" s="696">
        <f>VLOOKUP(F16,'Project wise Supplier balance'!$A$6:$D$91,4,0)</f>
        <v>9034</v>
      </c>
      <c r="I16" s="693">
        <f t="shared" si="1"/>
        <v>7110082.3617511522</v>
      </c>
    </row>
    <row r="17" spans="1:9" ht="26.25" x14ac:dyDescent="0.4">
      <c r="A17" s="738" t="s">
        <v>11897</v>
      </c>
      <c r="B17" s="739">
        <v>37618998</v>
      </c>
      <c r="C17" s="739">
        <v>45337381</v>
      </c>
      <c r="D17" s="739">
        <v>7718383</v>
      </c>
      <c r="F17" s="695" t="s">
        <v>7555</v>
      </c>
      <c r="G17" s="696">
        <f t="shared" si="0"/>
        <v>946445.53225806449</v>
      </c>
      <c r="H17" s="696">
        <f>VLOOKUP(F17,'Project wise Supplier balance'!$A$6:$D$91,4,0)</f>
        <v>0</v>
      </c>
      <c r="I17" s="693">
        <f t="shared" si="1"/>
        <v>946445.53225806449</v>
      </c>
    </row>
    <row r="18" spans="1:9" ht="26.25" x14ac:dyDescent="0.4">
      <c r="A18" s="738" t="s">
        <v>11617</v>
      </c>
      <c r="B18" s="739">
        <v>4316909</v>
      </c>
      <c r="C18" s="739">
        <v>10854400</v>
      </c>
      <c r="D18" s="739">
        <v>6537491</v>
      </c>
      <c r="F18" s="695" t="s">
        <v>6953</v>
      </c>
      <c r="G18" s="696">
        <f t="shared" si="0"/>
        <v>1351664</v>
      </c>
      <c r="H18" s="696" t="e">
        <f>VLOOKUP(F18,'Project wise Supplier balance'!$A$6:$D$91,4,0)</f>
        <v>#N/A</v>
      </c>
      <c r="I18" s="693" t="e">
        <f t="shared" si="1"/>
        <v>#N/A</v>
      </c>
    </row>
    <row r="19" spans="1:9" ht="26.25" x14ac:dyDescent="0.4">
      <c r="A19" s="738" t="s">
        <v>11511</v>
      </c>
      <c r="B19" s="739">
        <v>6036208.5595105672</v>
      </c>
      <c r="C19" s="739">
        <v>7220424</v>
      </c>
      <c r="D19" s="739">
        <v>1184215.4404894328</v>
      </c>
      <c r="F19" s="695" t="s">
        <v>6647</v>
      </c>
      <c r="G19" s="696">
        <f t="shared" si="0"/>
        <v>67087</v>
      </c>
      <c r="H19" s="696">
        <f>VLOOKUP(F19,'Project wise Supplier balance'!$A$6:$D$91,4,0)</f>
        <v>0</v>
      </c>
      <c r="I19" s="693">
        <f t="shared" si="1"/>
        <v>67087</v>
      </c>
    </row>
    <row r="20" spans="1:9" ht="26.25" x14ac:dyDescent="0.4">
      <c r="A20" s="738" t="s">
        <v>11446</v>
      </c>
      <c r="B20" s="739">
        <v>7419737</v>
      </c>
      <c r="C20" s="739">
        <v>11253125</v>
      </c>
      <c r="D20" s="739">
        <v>3833388</v>
      </c>
      <c r="F20" s="695" t="s">
        <v>7112</v>
      </c>
      <c r="G20" s="696">
        <f t="shared" si="0"/>
        <v>641998.78494623653</v>
      </c>
      <c r="H20" s="696">
        <f>VLOOKUP(F20,'Project wise Supplier balance'!$A$6:$D$91,4,0)</f>
        <v>0</v>
      </c>
      <c r="I20" s="693">
        <f t="shared" si="1"/>
        <v>641998.78494623653</v>
      </c>
    </row>
    <row r="21" spans="1:9" ht="26.25" x14ac:dyDescent="0.4">
      <c r="A21" s="738" t="s">
        <v>7807</v>
      </c>
      <c r="B21" s="739">
        <v>3758160</v>
      </c>
      <c r="C21" s="739">
        <v>6158251</v>
      </c>
      <c r="D21" s="739">
        <v>2400091</v>
      </c>
      <c r="F21" s="695" t="s">
        <v>7657</v>
      </c>
      <c r="G21" s="696">
        <f t="shared" si="0"/>
        <v>702698.51</v>
      </c>
      <c r="H21" s="696">
        <f>VLOOKUP(F21,'Project wise Supplier balance'!$A$6:$D$91,4,0)</f>
        <v>0</v>
      </c>
      <c r="I21" s="693">
        <f t="shared" si="1"/>
        <v>702698.51</v>
      </c>
    </row>
    <row r="22" spans="1:9" ht="26.25" x14ac:dyDescent="0.4">
      <c r="A22" s="738" t="s">
        <v>11340</v>
      </c>
      <c r="B22" s="739">
        <v>76862</v>
      </c>
      <c r="C22" s="739">
        <v>200000</v>
      </c>
      <c r="D22" s="739">
        <v>123138</v>
      </c>
      <c r="F22" s="695" t="s">
        <v>6408</v>
      </c>
      <c r="G22" s="696">
        <f t="shared" si="0"/>
        <v>-290582.22580645164</v>
      </c>
      <c r="H22" s="696" t="e">
        <f>VLOOKUP(F22,'Project wise Supplier balance'!$A$6:$D$91,4,0)</f>
        <v>#N/A</v>
      </c>
      <c r="I22" s="693" t="e">
        <f t="shared" si="1"/>
        <v>#N/A</v>
      </c>
    </row>
    <row r="23" spans="1:9" ht="26.25" x14ac:dyDescent="0.4">
      <c r="A23" s="738" t="s">
        <v>11075</v>
      </c>
      <c r="B23" s="739">
        <v>1155980</v>
      </c>
      <c r="C23" s="739">
        <v>1000000</v>
      </c>
      <c r="D23" s="739">
        <v>-155980</v>
      </c>
      <c r="F23" s="695" t="s">
        <v>7732</v>
      </c>
      <c r="G23" s="696">
        <f t="shared" si="0"/>
        <v>301911.87096774194</v>
      </c>
      <c r="H23" s="696">
        <f>VLOOKUP(F23,'Project wise Supplier balance'!$A$6:$D$91,4,0)</f>
        <v>0</v>
      </c>
      <c r="I23" s="693">
        <f t="shared" si="1"/>
        <v>301911.87096774194</v>
      </c>
    </row>
    <row r="24" spans="1:9" ht="26.25" x14ac:dyDescent="0.4">
      <c r="A24" s="738" t="s">
        <v>11271</v>
      </c>
      <c r="B24" s="739">
        <v>659316</v>
      </c>
      <c r="C24" s="739">
        <v>1300000</v>
      </c>
      <c r="D24" s="739">
        <v>640684</v>
      </c>
      <c r="F24" s="695" t="s">
        <v>7746</v>
      </c>
      <c r="G24" s="696" t="e">
        <f t="shared" si="0"/>
        <v>#N/A</v>
      </c>
      <c r="H24" s="696">
        <f>VLOOKUP(F24,'Project wise Supplier balance'!$A$6:$D$91,4,0)</f>
        <v>0</v>
      </c>
      <c r="I24" s="693" t="e">
        <f t="shared" si="1"/>
        <v>#N/A</v>
      </c>
    </row>
    <row r="25" spans="1:9" ht="26.25" x14ac:dyDescent="0.4">
      <c r="A25" s="738" t="s">
        <v>11007</v>
      </c>
      <c r="B25" s="739">
        <v>319470</v>
      </c>
      <c r="C25" s="739">
        <v>900000</v>
      </c>
      <c r="D25" s="739">
        <v>580530</v>
      </c>
    </row>
    <row r="26" spans="1:9" ht="26.25" x14ac:dyDescent="0.4">
      <c r="A26" s="738" t="s">
        <v>9719</v>
      </c>
      <c r="B26" s="739">
        <v>138515</v>
      </c>
      <c r="C26" s="739">
        <v>500000</v>
      </c>
      <c r="D26" s="739">
        <v>361485</v>
      </c>
    </row>
    <row r="27" spans="1:9" ht="26.25" x14ac:dyDescent="0.4">
      <c r="A27" s="738" t="s">
        <v>10909</v>
      </c>
      <c r="B27" s="739">
        <v>21380648.397849467</v>
      </c>
      <c r="C27" s="739">
        <v>27083716</v>
      </c>
      <c r="D27" s="739">
        <v>5703067.6021505389</v>
      </c>
    </row>
    <row r="28" spans="1:9" ht="26.25" x14ac:dyDescent="0.4">
      <c r="A28" s="738" t="s">
        <v>10576</v>
      </c>
      <c r="B28" s="739">
        <v>34200648.333333336</v>
      </c>
      <c r="C28" s="739">
        <v>53286503</v>
      </c>
      <c r="D28" s="739">
        <v>19085854.666666668</v>
      </c>
    </row>
    <row r="29" spans="1:9" ht="26.25" x14ac:dyDescent="0.4">
      <c r="A29" s="738" t="s">
        <v>10379</v>
      </c>
      <c r="B29" s="739">
        <v>4030880</v>
      </c>
      <c r="C29" s="739">
        <v>3000000</v>
      </c>
      <c r="D29" s="739">
        <v>-1030880</v>
      </c>
    </row>
    <row r="30" spans="1:9" ht="26.25" x14ac:dyDescent="0.4">
      <c r="A30" s="738" t="s">
        <v>10338</v>
      </c>
      <c r="B30" s="739">
        <v>5665655</v>
      </c>
      <c r="C30" s="739">
        <v>7705250</v>
      </c>
      <c r="D30" s="739">
        <v>2039595</v>
      </c>
    </row>
    <row r="31" spans="1:9" ht="26.25" x14ac:dyDescent="0.4">
      <c r="A31" s="738" t="s">
        <v>10296</v>
      </c>
      <c r="B31" s="739">
        <v>4218535.4623655919</v>
      </c>
      <c r="C31" s="739">
        <v>2000000</v>
      </c>
      <c r="D31" s="739">
        <v>-2218535.4623655914</v>
      </c>
    </row>
    <row r="32" spans="1:9" ht="26.25" x14ac:dyDescent="0.4">
      <c r="A32" s="738" t="s">
        <v>10232</v>
      </c>
      <c r="B32" s="739">
        <v>20774108.333333336</v>
      </c>
      <c r="C32" s="739">
        <v>35692766</v>
      </c>
      <c r="D32" s="739">
        <v>14918657.666666666</v>
      </c>
    </row>
    <row r="33" spans="1:9" ht="26.25" x14ac:dyDescent="0.4">
      <c r="A33" s="738" t="s">
        <v>10144</v>
      </c>
      <c r="B33" s="739">
        <v>6835862</v>
      </c>
      <c r="C33" s="739">
        <v>7704349</v>
      </c>
      <c r="D33" s="739">
        <v>868487</v>
      </c>
    </row>
    <row r="34" spans="1:9" ht="26.25" x14ac:dyDescent="0.4">
      <c r="A34" s="738" t="s">
        <v>10122</v>
      </c>
      <c r="B34" s="739">
        <v>83200</v>
      </c>
      <c r="C34" s="739">
        <v>0</v>
      </c>
      <c r="D34" s="739">
        <v>-83200</v>
      </c>
    </row>
    <row r="35" spans="1:9" ht="26.25" x14ac:dyDescent="0.4">
      <c r="A35" s="738" t="s">
        <v>10023</v>
      </c>
      <c r="B35" s="739">
        <v>8466313.5</v>
      </c>
      <c r="C35" s="739">
        <v>7120000</v>
      </c>
      <c r="D35" s="739">
        <v>-1346313.5</v>
      </c>
    </row>
    <row r="36" spans="1:9" ht="26.25" x14ac:dyDescent="0.4">
      <c r="A36" s="738" t="s">
        <v>9832</v>
      </c>
      <c r="B36" s="739">
        <v>29352505</v>
      </c>
      <c r="C36" s="739">
        <v>23295000</v>
      </c>
      <c r="D36" s="739">
        <v>-6057505</v>
      </c>
    </row>
    <row r="37" spans="1:9" ht="26.25" x14ac:dyDescent="0.4">
      <c r="A37" s="738" t="s">
        <v>9769</v>
      </c>
      <c r="B37" s="739">
        <v>16161004</v>
      </c>
      <c r="C37" s="739">
        <v>19855650</v>
      </c>
      <c r="D37" s="739">
        <v>3694646</v>
      </c>
    </row>
    <row r="38" spans="1:9" ht="26.25" x14ac:dyDescent="0.4">
      <c r="A38" s="738" t="s">
        <v>9661</v>
      </c>
      <c r="B38" s="739">
        <v>4762390.9032258065</v>
      </c>
      <c r="C38" s="739">
        <v>10021233</v>
      </c>
      <c r="D38" s="739">
        <v>5258842.0967741944</v>
      </c>
    </row>
    <row r="39" spans="1:9" ht="26.25" x14ac:dyDescent="0.4">
      <c r="A39" s="738" t="s">
        <v>9464</v>
      </c>
      <c r="B39" s="739">
        <v>2264519</v>
      </c>
      <c r="C39" s="739">
        <v>2722000</v>
      </c>
      <c r="D39" s="739">
        <v>457481</v>
      </c>
    </row>
    <row r="40" spans="1:9" ht="26.25" x14ac:dyDescent="0.4">
      <c r="A40" s="738" t="s">
        <v>9507</v>
      </c>
      <c r="B40" s="739">
        <v>2653746</v>
      </c>
      <c r="C40" s="739">
        <v>3185630</v>
      </c>
      <c r="D40" s="739">
        <v>531884</v>
      </c>
    </row>
    <row r="41" spans="1:9" ht="26.25" x14ac:dyDescent="0.4">
      <c r="A41" s="738" t="s">
        <v>9409</v>
      </c>
      <c r="B41" s="739">
        <v>6184137.7741935486</v>
      </c>
      <c r="C41" s="739">
        <v>12225909</v>
      </c>
      <c r="D41" s="739">
        <v>6041771.2258064514</v>
      </c>
    </row>
    <row r="42" spans="1:9" ht="26.25" x14ac:dyDescent="0.4">
      <c r="A42" s="738" t="s">
        <v>9402</v>
      </c>
      <c r="B42" s="739">
        <v>5076661.5483870972</v>
      </c>
      <c r="C42" s="739">
        <v>6590400</v>
      </c>
      <c r="D42" s="739">
        <v>1513738.4516129033</v>
      </c>
    </row>
    <row r="43" spans="1:9" ht="26.25" x14ac:dyDescent="0.4">
      <c r="A43" s="738" t="s">
        <v>9356</v>
      </c>
      <c r="B43" s="739">
        <v>23546556.833333332</v>
      </c>
      <c r="C43" s="739">
        <v>26812706</v>
      </c>
      <c r="D43" s="739">
        <v>3266149.166666666</v>
      </c>
      <c r="F43" s="291"/>
      <c r="G43" s="694"/>
      <c r="H43" s="694"/>
      <c r="I43" s="291"/>
    </row>
    <row r="44" spans="1:9" ht="26.25" x14ac:dyDescent="0.4">
      <c r="A44" s="738" t="s">
        <v>8868</v>
      </c>
      <c r="B44" s="739">
        <v>3511728</v>
      </c>
      <c r="C44" s="739">
        <v>4000000</v>
      </c>
      <c r="D44" s="739">
        <v>488272</v>
      </c>
      <c r="F44" s="291"/>
      <c r="G44" s="694"/>
      <c r="H44" s="694"/>
      <c r="I44" s="291"/>
    </row>
    <row r="45" spans="1:9" ht="26.25" x14ac:dyDescent="0.4">
      <c r="A45" s="738" t="s">
        <v>8876</v>
      </c>
      <c r="B45" s="739">
        <v>7948571.3548387093</v>
      </c>
      <c r="C45" s="739">
        <v>14475224</v>
      </c>
      <c r="D45" s="739">
        <v>6526652.6451612907</v>
      </c>
      <c r="F45" s="291"/>
      <c r="G45" s="694"/>
      <c r="H45" s="694"/>
      <c r="I45" s="291"/>
    </row>
    <row r="46" spans="1:9" ht="26.25" x14ac:dyDescent="0.4">
      <c r="A46" s="738" t="s">
        <v>8559</v>
      </c>
      <c r="B46" s="739">
        <v>6571996</v>
      </c>
      <c r="C46" s="739">
        <v>5930062</v>
      </c>
      <c r="D46" s="739">
        <v>-670333</v>
      </c>
      <c r="F46" s="291"/>
      <c r="G46" s="694"/>
      <c r="H46" s="694"/>
      <c r="I46" s="291"/>
    </row>
    <row r="47" spans="1:9" s="291" customFormat="1" ht="26.25" x14ac:dyDescent="0.4">
      <c r="A47" s="738" t="s">
        <v>8657</v>
      </c>
      <c r="B47" s="739">
        <v>16339873</v>
      </c>
      <c r="C47" s="739">
        <v>24057411.419999998</v>
      </c>
      <c r="D47" s="739">
        <v>7717538.4199999999</v>
      </c>
      <c r="G47" s="694"/>
      <c r="H47" s="694"/>
    </row>
    <row r="48" spans="1:9" s="291" customFormat="1" ht="26.25" x14ac:dyDescent="0.4">
      <c r="A48" s="738" t="s">
        <v>8532</v>
      </c>
      <c r="B48" s="739">
        <v>543932</v>
      </c>
      <c r="C48" s="739">
        <v>600000</v>
      </c>
      <c r="D48" s="739">
        <v>56068</v>
      </c>
      <c r="G48" s="694"/>
      <c r="H48" s="694"/>
    </row>
    <row r="49" spans="1:8" s="291" customFormat="1" ht="26.25" x14ac:dyDescent="0.4">
      <c r="A49" s="738" t="s">
        <v>8077</v>
      </c>
      <c r="B49" s="739">
        <v>1657197</v>
      </c>
      <c r="C49" s="739">
        <v>2614743</v>
      </c>
      <c r="D49" s="739">
        <v>957546</v>
      </c>
      <c r="G49" s="694"/>
      <c r="H49" s="694"/>
    </row>
    <row r="50" spans="1:8" s="291" customFormat="1" ht="26.25" x14ac:dyDescent="0.4">
      <c r="A50" s="738" t="s">
        <v>8339</v>
      </c>
      <c r="B50" s="739">
        <v>9756255</v>
      </c>
      <c r="C50" s="739">
        <v>14204081</v>
      </c>
      <c r="D50" s="739">
        <v>4489919</v>
      </c>
      <c r="G50" s="694"/>
      <c r="H50" s="694"/>
    </row>
    <row r="51" spans="1:8" s="291" customFormat="1" ht="26.25" x14ac:dyDescent="0.4">
      <c r="A51" s="738" t="s">
        <v>7921</v>
      </c>
      <c r="B51" s="739">
        <v>19551392</v>
      </c>
      <c r="C51" s="739">
        <v>26037593</v>
      </c>
      <c r="D51" s="739">
        <v>6468201</v>
      </c>
      <c r="G51" s="694"/>
      <c r="H51" s="694"/>
    </row>
    <row r="52" spans="1:8" s="291" customFormat="1" ht="26.25" x14ac:dyDescent="0.4">
      <c r="A52" s="738" t="s">
        <v>8043</v>
      </c>
      <c r="B52" s="739">
        <v>20578318</v>
      </c>
      <c r="C52" s="739">
        <v>27909998</v>
      </c>
      <c r="D52" s="739">
        <v>7313680</v>
      </c>
      <c r="G52" s="694"/>
      <c r="H52" s="694"/>
    </row>
    <row r="53" spans="1:8" s="291" customFormat="1" ht="26.25" x14ac:dyDescent="0.4">
      <c r="A53" s="1155" t="s">
        <v>6508</v>
      </c>
      <c r="B53" s="1154">
        <v>2813049</v>
      </c>
      <c r="C53" s="1154">
        <v>4926982</v>
      </c>
      <c r="D53" s="1154">
        <v>2113933</v>
      </c>
      <c r="G53" s="694"/>
      <c r="H53" s="694"/>
    </row>
    <row r="54" spans="1:8" s="291" customFormat="1" ht="26.25" x14ac:dyDescent="0.4">
      <c r="A54" s="1155" t="s">
        <v>6511</v>
      </c>
      <c r="B54" s="1154">
        <v>7639492</v>
      </c>
      <c r="C54" s="1154">
        <v>10084653</v>
      </c>
      <c r="D54" s="1154">
        <v>2445161</v>
      </c>
      <c r="G54" s="694"/>
      <c r="H54" s="694"/>
    </row>
    <row r="55" spans="1:8" s="291" customFormat="1" ht="26.25" x14ac:dyDescent="0.4">
      <c r="A55" s="1155" t="s">
        <v>7126</v>
      </c>
      <c r="B55" s="1154">
        <v>2367767</v>
      </c>
      <c r="C55" s="1154">
        <v>2395416</v>
      </c>
      <c r="D55" s="1154">
        <v>27649</v>
      </c>
      <c r="G55" s="694"/>
      <c r="H55" s="694"/>
    </row>
    <row r="56" spans="1:8" s="291" customFormat="1" ht="26.25" x14ac:dyDescent="0.4">
      <c r="A56" s="1155" t="s">
        <v>6408</v>
      </c>
      <c r="B56" s="1154">
        <v>4994014.2258064514</v>
      </c>
      <c r="C56" s="1154">
        <v>4645812</v>
      </c>
      <c r="D56" s="1154">
        <v>-290582.22580645164</v>
      </c>
      <c r="G56" s="694"/>
      <c r="H56" s="694"/>
    </row>
    <row r="57" spans="1:8" s="291" customFormat="1" ht="26.25" x14ac:dyDescent="0.4">
      <c r="A57" s="1155" t="s">
        <v>18</v>
      </c>
      <c r="B57" s="1154">
        <v>2393065.1605222733</v>
      </c>
      <c r="C57" s="1154">
        <v>3796750</v>
      </c>
      <c r="D57" s="1154">
        <v>1413684.8394777267</v>
      </c>
      <c r="G57" s="694"/>
      <c r="H57" s="694"/>
    </row>
    <row r="58" spans="1:8" s="291" customFormat="1" ht="26.25" x14ac:dyDescent="0.4">
      <c r="A58" s="1155" t="s">
        <v>7953</v>
      </c>
      <c r="B58" s="1154">
        <v>4397458</v>
      </c>
      <c r="C58" s="1154">
        <v>6566988</v>
      </c>
      <c r="D58" s="1154">
        <v>2169530</v>
      </c>
      <c r="G58" s="694"/>
      <c r="H58" s="694"/>
    </row>
    <row r="59" spans="1:8" s="291" customFormat="1" ht="26.25" x14ac:dyDescent="0.4">
      <c r="A59" s="1155" t="s">
        <v>7817</v>
      </c>
      <c r="B59" s="1154">
        <v>781154</v>
      </c>
      <c r="C59" s="1154">
        <v>1300000</v>
      </c>
      <c r="D59" s="1154">
        <v>518846</v>
      </c>
      <c r="G59" s="694"/>
      <c r="H59" s="694"/>
    </row>
    <row r="60" spans="1:8" s="291" customFormat="1" ht="26.25" x14ac:dyDescent="0.4">
      <c r="A60" s="1155" t="s">
        <v>7732</v>
      </c>
      <c r="B60" s="1154">
        <v>428088.12903225806</v>
      </c>
      <c r="C60" s="1154">
        <v>730000</v>
      </c>
      <c r="D60" s="1154">
        <v>301911.87096774194</v>
      </c>
      <c r="G60" s="694"/>
      <c r="H60" s="694"/>
    </row>
    <row r="61" spans="1:8" s="291" customFormat="1" ht="26.25" x14ac:dyDescent="0.4">
      <c r="A61" s="1155" t="s">
        <v>4721</v>
      </c>
      <c r="B61" s="1154">
        <v>4360763.8588709673</v>
      </c>
      <c r="C61" s="1154">
        <v>15155996.9</v>
      </c>
      <c r="D61" s="1154">
        <v>10795233.041129032</v>
      </c>
      <c r="G61" s="694"/>
      <c r="H61" s="694"/>
    </row>
    <row r="62" spans="1:8" s="291" customFormat="1" ht="26.25" x14ac:dyDescent="0.4">
      <c r="A62" s="1155" t="s">
        <v>5811</v>
      </c>
      <c r="B62" s="1154">
        <v>3130611.7334869434</v>
      </c>
      <c r="C62" s="1154">
        <v>3500000</v>
      </c>
      <c r="D62" s="1154">
        <v>369388.26651305659</v>
      </c>
      <c r="G62" s="694"/>
      <c r="H62" s="694"/>
    </row>
    <row r="63" spans="1:8" s="291" customFormat="1" ht="26.25" x14ac:dyDescent="0.4">
      <c r="A63" s="1155" t="s">
        <v>3946</v>
      </c>
      <c r="B63" s="1154">
        <v>15732001.153301951</v>
      </c>
      <c r="C63" s="1154">
        <v>20538218</v>
      </c>
      <c r="D63" s="1154">
        <v>4824047.8466980495</v>
      </c>
      <c r="G63" s="694"/>
      <c r="H63" s="694"/>
    </row>
    <row r="64" spans="1:8" s="291" customFormat="1" ht="26.25" x14ac:dyDescent="0.4">
      <c r="A64" s="1155" t="s">
        <v>3945</v>
      </c>
      <c r="B64" s="1154">
        <v>9917228.2659072224</v>
      </c>
      <c r="C64" s="1154">
        <v>16446479</v>
      </c>
      <c r="D64" s="1154">
        <v>6532629.7663508411</v>
      </c>
      <c r="G64" s="694"/>
      <c r="H64" s="694"/>
    </row>
    <row r="65" spans="1:8" s="291" customFormat="1" ht="26.25" x14ac:dyDescent="0.4">
      <c r="A65" s="1155" t="s">
        <v>6103</v>
      </c>
      <c r="B65" s="1154">
        <v>289848</v>
      </c>
      <c r="C65" s="1154">
        <v>1337000</v>
      </c>
      <c r="D65" s="1154">
        <v>1047152</v>
      </c>
      <c r="G65" s="694"/>
      <c r="H65" s="694"/>
    </row>
    <row r="66" spans="1:8" s="291" customFormat="1" ht="26.25" x14ac:dyDescent="0.4">
      <c r="A66" s="1155" t="s">
        <v>1400</v>
      </c>
      <c r="B66" s="1154">
        <v>114670526.94410785</v>
      </c>
      <c r="C66" s="1154">
        <v>130502260.09999999</v>
      </c>
      <c r="D66" s="1154">
        <v>15877458.15589213</v>
      </c>
      <c r="G66" s="694"/>
      <c r="H66" s="694"/>
    </row>
    <row r="67" spans="1:8" s="291" customFormat="1" ht="26.25" x14ac:dyDescent="0.4">
      <c r="A67" s="1155" t="s">
        <v>2933</v>
      </c>
      <c r="B67" s="1154">
        <v>97556794.74362056</v>
      </c>
      <c r="C67" s="1154">
        <v>137552234</v>
      </c>
      <c r="D67" s="1154">
        <v>39998531.25637947</v>
      </c>
      <c r="G67" s="694"/>
      <c r="H67" s="694"/>
    </row>
    <row r="68" spans="1:8" s="291" customFormat="1" ht="26.25" x14ac:dyDescent="0.4">
      <c r="A68" s="1155" t="s">
        <v>7657</v>
      </c>
      <c r="B68" s="1154">
        <v>2210566</v>
      </c>
      <c r="C68" s="1154">
        <v>2913264.51</v>
      </c>
      <c r="D68" s="1154">
        <v>702698.51</v>
      </c>
      <c r="G68" s="694"/>
      <c r="H68" s="694"/>
    </row>
    <row r="69" spans="1:8" s="291" customFormat="1" ht="26.25" x14ac:dyDescent="0.4">
      <c r="A69" s="1155" t="s">
        <v>7112</v>
      </c>
      <c r="B69" s="1154">
        <v>3206398.2150537632</v>
      </c>
      <c r="C69" s="1154">
        <v>3848397</v>
      </c>
      <c r="D69" s="1154">
        <v>641998.78494623653</v>
      </c>
      <c r="G69" s="694"/>
      <c r="H69" s="694"/>
    </row>
    <row r="70" spans="1:8" s="291" customFormat="1" ht="26.25" x14ac:dyDescent="0.4">
      <c r="A70" s="1155" t="s">
        <v>7067</v>
      </c>
      <c r="B70" s="1154">
        <v>18681972</v>
      </c>
      <c r="C70" s="1154">
        <v>24347604</v>
      </c>
      <c r="D70" s="1154">
        <v>5665632</v>
      </c>
      <c r="G70" s="694"/>
      <c r="H70" s="694"/>
    </row>
    <row r="71" spans="1:8" s="291" customFormat="1" ht="26.25" x14ac:dyDescent="0.4">
      <c r="A71" s="1155" t="s">
        <v>6505</v>
      </c>
      <c r="B71" s="1154">
        <v>5379194.9715821808</v>
      </c>
      <c r="C71" s="1154">
        <v>12473884</v>
      </c>
      <c r="D71" s="1154">
        <v>7119116.3617511522</v>
      </c>
      <c r="G71" s="694"/>
      <c r="H71" s="694"/>
    </row>
    <row r="72" spans="1:8" s="291" customFormat="1" ht="26.25" x14ac:dyDescent="0.4">
      <c r="A72" s="1155" t="s">
        <v>7555</v>
      </c>
      <c r="B72" s="1154">
        <v>2463913.4677419355</v>
      </c>
      <c r="C72" s="1154">
        <v>3410359</v>
      </c>
      <c r="D72" s="1154">
        <v>946445.53225806449</v>
      </c>
      <c r="G72" s="694"/>
      <c r="H72" s="694"/>
    </row>
    <row r="73" spans="1:8" s="291" customFormat="1" ht="26.25" x14ac:dyDescent="0.4">
      <c r="A73" s="1155" t="s">
        <v>6953</v>
      </c>
      <c r="B73" s="1154">
        <v>3524112</v>
      </c>
      <c r="C73" s="1154">
        <v>4875776</v>
      </c>
      <c r="D73" s="1154">
        <v>1351664</v>
      </c>
      <c r="G73" s="694"/>
      <c r="H73" s="694"/>
    </row>
    <row r="74" spans="1:8" s="291" customFormat="1" ht="26.25" x14ac:dyDescent="0.4">
      <c r="A74" s="1155" t="s">
        <v>6647</v>
      </c>
      <c r="B74" s="1154">
        <v>381763</v>
      </c>
      <c r="C74" s="1154">
        <v>448850</v>
      </c>
      <c r="D74" s="1154">
        <v>67087</v>
      </c>
      <c r="G74" s="694"/>
      <c r="H74" s="694"/>
    </row>
    <row r="75" spans="1:8" s="291" customFormat="1" ht="26.25" x14ac:dyDescent="0.4">
      <c r="A75" s="1155" t="s">
        <v>6518</v>
      </c>
      <c r="B75" s="1154">
        <v>11348698.623655912</v>
      </c>
      <c r="C75" s="1154">
        <v>13264500</v>
      </c>
      <c r="D75" s="1154">
        <v>1915801.3763440857</v>
      </c>
      <c r="G75" s="694"/>
      <c r="H75" s="694"/>
    </row>
    <row r="76" spans="1:8" s="291" customFormat="1" ht="26.25" x14ac:dyDescent="0.4">
      <c r="A76" s="1155" t="s">
        <v>2652</v>
      </c>
      <c r="B76" s="1154">
        <v>26687909.699682843</v>
      </c>
      <c r="C76" s="1154">
        <v>36731542</v>
      </c>
      <c r="D76" s="1154">
        <v>10068965.30031715</v>
      </c>
      <c r="G76" s="694"/>
      <c r="H76" s="694"/>
    </row>
    <row r="77" spans="1:8" s="291" customFormat="1" ht="26.25" x14ac:dyDescent="0.4">
      <c r="A77" s="1155" t="s">
        <v>5544</v>
      </c>
      <c r="B77" s="1154">
        <v>678790.36290322582</v>
      </c>
      <c r="C77" s="1154">
        <v>872151</v>
      </c>
      <c r="D77" s="1154">
        <v>193360.63709677418</v>
      </c>
      <c r="G77" s="694"/>
      <c r="H77" s="694"/>
    </row>
    <row r="78" spans="1:8" s="291" customFormat="1" ht="26.25" x14ac:dyDescent="0.4">
      <c r="A78" s="1155" t="s">
        <v>5641</v>
      </c>
      <c r="B78" s="1154">
        <v>2512284.75</v>
      </c>
      <c r="C78" s="1154">
        <v>3685007</v>
      </c>
      <c r="D78" s="1154">
        <v>1236944.25</v>
      </c>
      <c r="G78" s="694"/>
      <c r="H78" s="694"/>
    </row>
    <row r="79" spans="1:8" s="291" customFormat="1" ht="26.25" x14ac:dyDescent="0.4">
      <c r="A79" s="1155" t="s">
        <v>5052</v>
      </c>
      <c r="B79" s="1154">
        <v>4445446.3494623657</v>
      </c>
      <c r="C79" s="1154">
        <v>6341262</v>
      </c>
      <c r="D79" s="1154">
        <v>1895815.6505376345</v>
      </c>
      <c r="G79" s="694"/>
      <c r="H79" s="694"/>
    </row>
    <row r="80" spans="1:8" s="291" customFormat="1" ht="26.25" x14ac:dyDescent="0.4">
      <c r="A80" s="1155" t="s">
        <v>5617</v>
      </c>
      <c r="B80" s="1154">
        <v>1142182.75</v>
      </c>
      <c r="C80" s="1154">
        <v>2131308</v>
      </c>
      <c r="D80" s="1154">
        <v>989125.25</v>
      </c>
      <c r="G80" s="694"/>
      <c r="H80" s="694"/>
    </row>
    <row r="81" spans="1:8" s="291" customFormat="1" ht="26.25" x14ac:dyDescent="0.4">
      <c r="A81" s="1155" t="s">
        <v>82</v>
      </c>
      <c r="B81" s="1154">
        <v>4379244</v>
      </c>
      <c r="C81" s="1154">
        <v>10411961</v>
      </c>
      <c r="D81" s="1154">
        <v>6032717</v>
      </c>
      <c r="G81" s="694"/>
      <c r="H81" s="694"/>
    </row>
    <row r="82" spans="1:8" s="291" customFormat="1" ht="26.25" x14ac:dyDescent="0.4">
      <c r="A82" s="1155" t="s">
        <v>154</v>
      </c>
      <c r="B82" s="1154">
        <v>6704728</v>
      </c>
      <c r="C82" s="1154">
        <v>10075309</v>
      </c>
      <c r="D82" s="1154">
        <v>3380173</v>
      </c>
      <c r="G82" s="694"/>
      <c r="H82" s="694"/>
    </row>
    <row r="83" spans="1:8" s="291" customFormat="1" ht="26.25" x14ac:dyDescent="0.4">
      <c r="A83" s="1155" t="s">
        <v>2094</v>
      </c>
      <c r="B83" s="1154">
        <v>5185502.0489631332</v>
      </c>
      <c r="C83" s="1154">
        <v>6644055</v>
      </c>
      <c r="D83" s="1154">
        <v>1458552.9510368668</v>
      </c>
      <c r="G83" s="694"/>
      <c r="H83" s="694"/>
    </row>
    <row r="84" spans="1:8" s="291" customFormat="1" ht="26.25" x14ac:dyDescent="0.4">
      <c r="A84" s="1155" t="s">
        <v>2787</v>
      </c>
      <c r="B84" s="1154">
        <v>45546316.695372485</v>
      </c>
      <c r="C84" s="1154">
        <v>60651110</v>
      </c>
      <c r="D84" s="1154">
        <v>15104793.304627493</v>
      </c>
      <c r="G84" s="694"/>
      <c r="H84" s="694"/>
    </row>
    <row r="85" spans="1:8" s="291" customFormat="1" ht="26.25" x14ac:dyDescent="0.4">
      <c r="A85" s="1155" t="s">
        <v>2548</v>
      </c>
      <c r="B85" s="1154">
        <v>1543068.4838709678</v>
      </c>
      <c r="C85" s="1154">
        <v>2378225</v>
      </c>
      <c r="D85" s="1154">
        <v>835156.51612903224</v>
      </c>
      <c r="G85" s="694"/>
      <c r="H85" s="694"/>
    </row>
    <row r="86" spans="1:8" s="291" customFormat="1" ht="26.25" x14ac:dyDescent="0.4">
      <c r="A86" s="1155" t="s">
        <v>75</v>
      </c>
      <c r="B86" s="1154">
        <v>1010600</v>
      </c>
      <c r="C86" s="1154"/>
      <c r="D86" s="1154">
        <v>-1010600</v>
      </c>
      <c r="G86" s="694"/>
      <c r="H86" s="694"/>
    </row>
    <row r="87" spans="1:8" s="291" customFormat="1" ht="26.25" x14ac:dyDescent="0.4">
      <c r="A87" s="1155" t="s">
        <v>1493</v>
      </c>
      <c r="B87" s="1154">
        <v>1943741.4677419357</v>
      </c>
      <c r="C87" s="1154">
        <v>3015886</v>
      </c>
      <c r="D87" s="1154">
        <v>1072144.5322580645</v>
      </c>
      <c r="G87" s="694"/>
      <c r="H87" s="694"/>
    </row>
    <row r="88" spans="1:8" s="291" customFormat="1" ht="26.25" x14ac:dyDescent="0.4">
      <c r="A88" s="1155" t="s">
        <v>37</v>
      </c>
      <c r="B88" s="1154">
        <v>16356434.490161026</v>
      </c>
      <c r="C88" s="1154">
        <v>23729314</v>
      </c>
      <c r="D88" s="1154">
        <v>7363532.0636024121</v>
      </c>
      <c r="G88" s="694"/>
      <c r="H88" s="694"/>
    </row>
    <row r="89" spans="1:8" s="291" customFormat="1" ht="26.25" x14ac:dyDescent="0.4">
      <c r="A89" s="1155" t="s">
        <v>11</v>
      </c>
      <c r="B89" s="1154">
        <v>1910203.2044930877</v>
      </c>
      <c r="C89" s="1154">
        <v>1656000</v>
      </c>
      <c r="D89" s="1154">
        <v>-259203.20449308754</v>
      </c>
      <c r="G89" s="694"/>
      <c r="H89" s="694"/>
    </row>
    <row r="90" spans="1:8" s="291" customFormat="1" ht="26.25" x14ac:dyDescent="0.4">
      <c r="A90" s="1155" t="s">
        <v>25</v>
      </c>
      <c r="B90" s="1154">
        <v>19176073.887096774</v>
      </c>
      <c r="C90" s="1154"/>
      <c r="D90" s="1154">
        <v>-19166073.887096774</v>
      </c>
      <c r="G90" s="694"/>
      <c r="H90" s="694"/>
    </row>
    <row r="91" spans="1:8" s="291" customFormat="1" ht="26.25" x14ac:dyDescent="0.4">
      <c r="A91" s="1155" t="s">
        <v>14</v>
      </c>
      <c r="B91" s="1154">
        <v>1143402</v>
      </c>
      <c r="C91" s="1154">
        <v>1572705</v>
      </c>
      <c r="D91" s="1154">
        <v>429303</v>
      </c>
      <c r="G91" s="694"/>
      <c r="H91" s="694"/>
    </row>
    <row r="92" spans="1:8" s="291" customFormat="1" ht="26.25" x14ac:dyDescent="0.4">
      <c r="A92" s="1155" t="s">
        <v>1691</v>
      </c>
      <c r="B92" s="1154">
        <v>1698566</v>
      </c>
      <c r="C92" s="1154"/>
      <c r="D92" s="1154">
        <v>-1698566</v>
      </c>
      <c r="G92" s="694"/>
      <c r="H92" s="694"/>
    </row>
    <row r="93" spans="1:8" s="291" customFormat="1" ht="26.25" x14ac:dyDescent="0.4">
      <c r="A93" s="1155" t="s">
        <v>16</v>
      </c>
      <c r="B93" s="1154">
        <v>24907884.691530842</v>
      </c>
      <c r="C93" s="1154">
        <v>50000</v>
      </c>
      <c r="D93" s="1154">
        <v>-24857925.885079227</v>
      </c>
      <c r="G93" s="694"/>
      <c r="H93" s="694"/>
    </row>
    <row r="94" spans="1:8" s="291" customFormat="1" ht="26.25" x14ac:dyDescent="0.4">
      <c r="A94" s="1155" t="s">
        <v>22</v>
      </c>
      <c r="B94" s="1154">
        <v>721543</v>
      </c>
      <c r="C94" s="1154">
        <v>1000426</v>
      </c>
      <c r="D94" s="1154">
        <v>278883</v>
      </c>
      <c r="G94" s="694"/>
      <c r="H94" s="694"/>
    </row>
    <row r="95" spans="1:8" s="291" customFormat="1" ht="26.25" x14ac:dyDescent="0.4">
      <c r="A95" s="1155" t="s">
        <v>2657</v>
      </c>
      <c r="B95" s="1154">
        <v>1632291.6774193549</v>
      </c>
      <c r="C95" s="1154">
        <v>3056239</v>
      </c>
      <c r="D95" s="1154">
        <v>1423947.3225806453</v>
      </c>
      <c r="G95" s="694"/>
      <c r="H95" s="694"/>
    </row>
    <row r="96" spans="1:8" s="291" customFormat="1" ht="26.25" x14ac:dyDescent="0.4">
      <c r="A96" s="1155" t="s">
        <v>5165</v>
      </c>
      <c r="B96" s="1154"/>
      <c r="C96" s="1154">
        <v>485141</v>
      </c>
      <c r="D96" s="1154">
        <v>485141</v>
      </c>
      <c r="G96" s="694"/>
      <c r="H96" s="694"/>
    </row>
    <row r="97" spans="1:9" s="291" customFormat="1" ht="26.25" x14ac:dyDescent="0.4">
      <c r="A97" s="1155" t="s">
        <v>6635</v>
      </c>
      <c r="B97" s="1154">
        <v>631720</v>
      </c>
      <c r="C97" s="1154">
        <v>1000000</v>
      </c>
      <c r="D97" s="1154">
        <v>368280</v>
      </c>
      <c r="G97" s="694"/>
      <c r="H97" s="694"/>
    </row>
    <row r="98" spans="1:9" s="291" customFormat="1" ht="26.25" x14ac:dyDescent="0.4">
      <c r="A98" s="1155" t="s">
        <v>6516</v>
      </c>
      <c r="B98" s="1154">
        <v>4971444.0025458178</v>
      </c>
      <c r="C98" s="1154">
        <v>7995733</v>
      </c>
      <c r="D98" s="1154">
        <v>3024288.9974541827</v>
      </c>
      <c r="F98" s="4"/>
      <c r="G98" s="245"/>
      <c r="H98" s="245"/>
      <c r="I98" s="4"/>
    </row>
    <row r="99" spans="1:9" s="291" customFormat="1" ht="26.25" x14ac:dyDescent="0.4">
      <c r="A99" s="1155" t="s">
        <v>6447</v>
      </c>
      <c r="B99" s="1154">
        <v>550023</v>
      </c>
      <c r="C99" s="1154">
        <v>1100470</v>
      </c>
      <c r="D99" s="1154">
        <v>550447</v>
      </c>
      <c r="F99" s="4"/>
      <c r="G99" s="245"/>
      <c r="H99" s="245"/>
      <c r="I99" s="4"/>
    </row>
    <row r="100" spans="1:9" s="291" customFormat="1" ht="26.25" x14ac:dyDescent="0.4">
      <c r="A100" s="1155" t="s">
        <v>5746</v>
      </c>
      <c r="B100" s="1154">
        <v>735045</v>
      </c>
      <c r="C100" s="1154">
        <v>1058484</v>
      </c>
      <c r="D100" s="1154">
        <v>323439</v>
      </c>
      <c r="F100" s="4"/>
      <c r="G100" s="245"/>
      <c r="H100" s="245"/>
      <c r="I100" s="4"/>
    </row>
    <row r="101" spans="1:9" s="291" customFormat="1" ht="26.25" x14ac:dyDescent="0.4">
      <c r="A101" s="1155" t="s">
        <v>5671</v>
      </c>
      <c r="B101" s="1154">
        <v>271826</v>
      </c>
      <c r="C101" s="1154">
        <v>563000</v>
      </c>
      <c r="D101" s="1154">
        <v>291174</v>
      </c>
      <c r="F101" s="4"/>
      <c r="G101" s="245"/>
      <c r="H101" s="245"/>
      <c r="I101" s="4"/>
    </row>
    <row r="102" spans="1:9" ht="26.25" x14ac:dyDescent="0.4">
      <c r="A102" s="1155" t="s">
        <v>7764</v>
      </c>
      <c r="B102" s="1154"/>
      <c r="C102" s="1154">
        <v>64507</v>
      </c>
      <c r="D102" s="1154">
        <v>64507</v>
      </c>
    </row>
    <row r="103" spans="1:9" ht="26.25" x14ac:dyDescent="0.4">
      <c r="A103" s="1155" t="s">
        <v>40</v>
      </c>
      <c r="B103" s="1154">
        <v>51386165.801987335</v>
      </c>
      <c r="C103" s="1154">
        <v>69560627</v>
      </c>
      <c r="D103" s="1154">
        <v>18225961.198012669</v>
      </c>
    </row>
    <row r="104" spans="1:9" ht="26.25" x14ac:dyDescent="0.4">
      <c r="A104" s="1155" t="s">
        <v>5227</v>
      </c>
      <c r="B104" s="1154">
        <v>1808575</v>
      </c>
      <c r="C104" s="1154">
        <v>2875708</v>
      </c>
      <c r="D104" s="1154">
        <v>1067133</v>
      </c>
    </row>
    <row r="105" spans="1:9" ht="26.25" x14ac:dyDescent="0.4">
      <c r="A105" s="1155" t="s">
        <v>3622</v>
      </c>
      <c r="B105" s="1154">
        <v>7385548</v>
      </c>
      <c r="C105" s="1154">
        <v>12071334</v>
      </c>
      <c r="D105" s="1154">
        <v>4685786</v>
      </c>
    </row>
    <row r="106" spans="1:9" ht="26.25" x14ac:dyDescent="0.4">
      <c r="A106" s="1155" t="s">
        <v>3733</v>
      </c>
      <c r="B106" s="1154">
        <v>5642256.6693548393</v>
      </c>
      <c r="C106" s="1154">
        <v>6215763</v>
      </c>
      <c r="D106" s="1154">
        <v>573506.33064516122</v>
      </c>
    </row>
    <row r="107" spans="1:9" ht="26.25" x14ac:dyDescent="0.4">
      <c r="A107" s="1155" t="s">
        <v>8828</v>
      </c>
      <c r="B107" s="1154">
        <v>785021</v>
      </c>
      <c r="C107" s="1154">
        <v>690021</v>
      </c>
      <c r="D107" s="1154">
        <v>-95000</v>
      </c>
    </row>
    <row r="108" spans="1:9" ht="26.25" x14ac:dyDescent="0.4">
      <c r="A108" s="1155" t="s">
        <v>8891</v>
      </c>
      <c r="B108" s="1154">
        <v>84014</v>
      </c>
      <c r="C108" s="1154">
        <v>88818</v>
      </c>
      <c r="D108" s="1154">
        <v>4804</v>
      </c>
    </row>
    <row r="109" spans="1:9" ht="26.25" x14ac:dyDescent="0.4">
      <c r="A109" s="1152" t="s">
        <v>12952</v>
      </c>
      <c r="B109" s="1154">
        <v>3020</v>
      </c>
      <c r="C109" s="1154"/>
      <c r="D109" s="1154">
        <v>-3020</v>
      </c>
    </row>
    <row r="110" spans="1:9" ht="26.25" x14ac:dyDescent="0.4">
      <c r="A110" s="1155" t="s">
        <v>9515</v>
      </c>
      <c r="B110" s="1154">
        <v>332250</v>
      </c>
      <c r="C110" s="1154"/>
      <c r="D110" s="1154">
        <v>-332250</v>
      </c>
    </row>
    <row r="111" spans="1:9" ht="26.25" x14ac:dyDescent="0.4">
      <c r="A111" s="1155" t="s">
        <v>10373</v>
      </c>
      <c r="B111" s="1154">
        <v>25000</v>
      </c>
      <c r="C111" s="1154"/>
      <c r="D111" s="1154">
        <v>-25000</v>
      </c>
    </row>
    <row r="112" spans="1:9" ht="26.25" x14ac:dyDescent="0.4">
      <c r="A112" s="1152" t="s">
        <v>10363</v>
      </c>
      <c r="B112" s="1154">
        <v>112800</v>
      </c>
      <c r="C112" s="1154"/>
      <c r="D112" s="1154">
        <v>-112800</v>
      </c>
    </row>
    <row r="113" spans="1:4" ht="26.25" x14ac:dyDescent="0.4">
      <c r="A113" s="1155" t="s">
        <v>11625</v>
      </c>
      <c r="B113" s="1154">
        <v>92210</v>
      </c>
      <c r="C113" s="1154">
        <v>112665</v>
      </c>
      <c r="D113" s="1154">
        <v>20455</v>
      </c>
    </row>
    <row r="114" spans="1:4" ht="26.25" x14ac:dyDescent="0.4">
      <c r="A114" s="1152" t="s">
        <v>11716</v>
      </c>
      <c r="B114" s="1154">
        <v>62941</v>
      </c>
      <c r="C114" s="1154"/>
      <c r="D114" s="1154">
        <v>-62941</v>
      </c>
    </row>
    <row r="115" spans="1:4" ht="26.25" x14ac:dyDescent="0.4">
      <c r="A115" s="1152" t="s">
        <v>12454</v>
      </c>
      <c r="B115" s="1154">
        <v>20900</v>
      </c>
      <c r="C115" s="1154"/>
      <c r="D115" s="1154">
        <v>-20900</v>
      </c>
    </row>
    <row r="116" spans="1:4" ht="26.25" x14ac:dyDescent="0.4">
      <c r="A116" s="1152" t="s">
        <v>12955</v>
      </c>
      <c r="B116" s="1154">
        <v>7000</v>
      </c>
      <c r="C116" s="1154"/>
      <c r="D116" s="1154">
        <v>-7000</v>
      </c>
    </row>
    <row r="117" spans="1:4" ht="26.25" x14ac:dyDescent="0.4">
      <c r="A117" s="1153" t="s">
        <v>5741</v>
      </c>
      <c r="B117" s="1154">
        <v>7000</v>
      </c>
      <c r="C117" s="1154"/>
      <c r="D117" s="1154">
        <v>-7000</v>
      </c>
    </row>
    <row r="118" spans="1:4" ht="26.25" x14ac:dyDescent="0.4">
      <c r="A118" s="1152" t="s">
        <v>12709</v>
      </c>
      <c r="B118" s="1154">
        <v>1071000</v>
      </c>
      <c r="C118" s="1154"/>
      <c r="D118" s="1154">
        <v>-1071000</v>
      </c>
    </row>
    <row r="119" spans="1:4" ht="26.25" x14ac:dyDescent="0.4">
      <c r="A119" s="1153" t="s">
        <v>12710</v>
      </c>
      <c r="B119" s="1154">
        <v>1071000</v>
      </c>
      <c r="C119" s="1154"/>
      <c r="D119" s="1154">
        <v>-1071000</v>
      </c>
    </row>
    <row r="120" spans="1:4" ht="26.25" x14ac:dyDescent="0.4">
      <c r="A120" s="1152" t="s">
        <v>12785</v>
      </c>
      <c r="B120" s="1154">
        <v>275000</v>
      </c>
      <c r="C120" s="1154"/>
      <c r="D120" s="1154">
        <v>-275000</v>
      </c>
    </row>
    <row r="121" spans="1:4" ht="26.25" x14ac:dyDescent="0.4">
      <c r="A121" s="1153" t="s">
        <v>3884</v>
      </c>
      <c r="B121" s="1154">
        <v>200000</v>
      </c>
      <c r="C121" s="1154"/>
      <c r="D121" s="1154">
        <v>-200000</v>
      </c>
    </row>
    <row r="122" spans="1:4" ht="26.25" x14ac:dyDescent="0.4">
      <c r="A122" s="1153" t="s">
        <v>12786</v>
      </c>
      <c r="B122" s="1154">
        <v>75000</v>
      </c>
      <c r="C122" s="1154"/>
      <c r="D122" s="1154">
        <v>-75000</v>
      </c>
    </row>
    <row r="123" spans="1:4" ht="26.25" x14ac:dyDescent="0.4">
      <c r="A123" s="1152" t="s">
        <v>13017</v>
      </c>
      <c r="B123" s="1154">
        <v>36500</v>
      </c>
      <c r="C123" s="1154"/>
      <c r="D123" s="1154">
        <v>-36500</v>
      </c>
    </row>
    <row r="124" spans="1:4" ht="26.25" x14ac:dyDescent="0.4">
      <c r="A124" s="1153" t="s">
        <v>5741</v>
      </c>
      <c r="B124" s="1154">
        <v>2000</v>
      </c>
      <c r="C124" s="1154"/>
      <c r="D124" s="1154">
        <v>-2000</v>
      </c>
    </row>
    <row r="125" spans="1:4" ht="26.25" x14ac:dyDescent="0.4">
      <c r="A125" s="1153" t="s">
        <v>13024</v>
      </c>
      <c r="B125" s="1154">
        <v>34500</v>
      </c>
      <c r="C125" s="1154"/>
      <c r="D125" s="1154">
        <v>-34500</v>
      </c>
    </row>
    <row r="126" spans="1:4" ht="26.25" x14ac:dyDescent="0.4">
      <c r="A126" s="1152" t="s">
        <v>13036</v>
      </c>
      <c r="B126" s="1154">
        <v>5000</v>
      </c>
      <c r="C126" s="1154"/>
      <c r="D126" s="1154">
        <v>-5000</v>
      </c>
    </row>
    <row r="127" spans="1:4" ht="26.25" x14ac:dyDescent="0.4">
      <c r="A127" s="1153" t="s">
        <v>11975</v>
      </c>
      <c r="B127" s="1154">
        <v>5000</v>
      </c>
      <c r="C127" s="1154"/>
      <c r="D127" s="1154">
        <v>-5000</v>
      </c>
    </row>
    <row r="128" spans="1:4" ht="26.25" x14ac:dyDescent="0.4">
      <c r="A128" s="1152" t="s">
        <v>13071</v>
      </c>
      <c r="B128" s="1154"/>
      <c r="C128" s="1154">
        <v>200000</v>
      </c>
      <c r="D128" s="1154">
        <v>200000</v>
      </c>
    </row>
    <row r="129" spans="1:4" ht="26.25" x14ac:dyDescent="0.4">
      <c r="A129" s="1153" t="s">
        <v>559</v>
      </c>
      <c r="B129" s="1154"/>
      <c r="C129" s="1154">
        <v>200000</v>
      </c>
      <c r="D129" s="1154">
        <v>200000</v>
      </c>
    </row>
    <row r="130" spans="1:4" ht="26.25" x14ac:dyDescent="0.4">
      <c r="A130" s="1155" t="s">
        <v>45</v>
      </c>
      <c r="B130" s="1154">
        <v>927357388.52564716</v>
      </c>
      <c r="C130" s="1154">
        <v>1179729230.9299998</v>
      </c>
      <c r="D130" s="1154">
        <v>252657869.13015935</v>
      </c>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58" t="s">
        <v>10901</v>
      </c>
      <c r="C2" s="1028">
        <v>47002950</v>
      </c>
      <c r="D2" s="1028">
        <f>C2*5%</f>
        <v>2350147.5</v>
      </c>
      <c r="E2" s="1028">
        <f>C2-D2</f>
        <v>44652802.5</v>
      </c>
      <c r="F2" s="1044"/>
      <c r="G2" s="1064">
        <f ca="1">SUMIF(Posting!$B:$E,A2,Posting!$E:$E)</f>
        <v>20774108.333333336</v>
      </c>
      <c r="H2" s="1065">
        <f ca="1">SUMIF(Posting!$B:$F,A2,Posting!$F:$F)</f>
        <v>35692766</v>
      </c>
      <c r="I2" s="1064">
        <f ca="1">SUMIF(Supplier!$B:$F,A2,Supplier!$E:$E)-SUMIF(Supplier!$B:$F,A2,Supplier!$F:$F)</f>
        <v>327686</v>
      </c>
      <c r="J2" s="1064">
        <v>30787947.325000003</v>
      </c>
      <c r="K2" s="1064"/>
      <c r="L2" s="1064"/>
      <c r="M2" s="1065">
        <f ca="1">J2+K2-H2-L2</f>
        <v>-4904818.674999997</v>
      </c>
    </row>
    <row r="3" spans="1:16" x14ac:dyDescent="0.25">
      <c r="A3" s="940" t="s">
        <v>10144</v>
      </c>
      <c r="B3" s="1158"/>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58"/>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10953</v>
      </c>
      <c r="B5" s="1158"/>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4721</v>
      </c>
      <c r="B6" s="1158"/>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58"/>
      <c r="C7" s="1024"/>
      <c r="D7" s="1024"/>
      <c r="E7" s="1024"/>
      <c r="F7" s="1042"/>
      <c r="G7" s="1022">
        <f ca="1">SUMIF(Posting!$B:$E,A7,Posting!$E:$E)</f>
        <v>5379194.9715821808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9832</v>
      </c>
      <c r="B8" s="1159"/>
      <c r="C8" s="1025">
        <v>78840000</v>
      </c>
      <c r="D8" s="1025">
        <v>11384496</v>
      </c>
      <c r="E8" s="1025">
        <f t="shared" si="0"/>
        <v>67455504</v>
      </c>
      <c r="F8" s="1043"/>
      <c r="G8" s="1022">
        <f ca="1">SUMIF(Posting!$B:$E,A8,Posting!$E:$E)</f>
        <v>29992505</v>
      </c>
      <c r="H8" s="1026">
        <f ca="1">SUMIF(Posting!$B:$F,A8,Posting!$F:$F)</f>
        <v>23295000</v>
      </c>
      <c r="I8" s="1022">
        <f ca="1">SUMIF(Supplier!$B:$F,A8,Supplier!$E:$E)-SUMIF(Supplier!$B:$F,A8,Supplier!$F:$F)</f>
        <v>789243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12531</v>
      </c>
      <c r="B10" s="1158" t="s">
        <v>10902</v>
      </c>
      <c r="C10" s="1019">
        <v>13262828</v>
      </c>
      <c r="D10" s="1019"/>
      <c r="E10" s="1019">
        <f t="shared" ref="E10" si="1">C10-D10</f>
        <v>13262828</v>
      </c>
      <c r="F10" s="1039"/>
      <c r="G10" s="1022">
        <f ca="1">SUMIF(Posting!$B:$E,A10,Posting!$E:$E)</f>
        <v>8500432</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12712</v>
      </c>
      <c r="B11" s="1158"/>
      <c r="C11" s="1019"/>
      <c r="D11" s="1019"/>
      <c r="E11" s="1019"/>
      <c r="F11" s="1039"/>
      <c r="G11" s="1022">
        <f ca="1">SUMIF(Posting!$B:$E,A11,Posting!$E:$E)</f>
        <v>1005000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58"/>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58"/>
      <c r="C13" s="1021">
        <v>2954733</v>
      </c>
      <c r="D13" s="1021"/>
      <c r="E13" s="1021">
        <f t="shared" si="0"/>
        <v>2954733</v>
      </c>
      <c r="F13" s="1041"/>
      <c r="G13" s="1022">
        <f ca="1">SUMIF(Posting!$B:$E,A13,Posting!$E:$E)</f>
        <v>2264519</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8559</v>
      </c>
      <c r="B14" s="1158"/>
      <c r="C14" s="1021"/>
      <c r="D14" s="1021"/>
      <c r="E14" s="1021"/>
      <c r="F14" s="1041"/>
      <c r="G14" s="1022">
        <f ca="1">SUMIF(Posting!$B:$E,A14,Posting!$E:$E)</f>
        <v>6581996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12207</v>
      </c>
      <c r="B15" s="1158"/>
      <c r="C15" s="1021"/>
      <c r="D15" s="1021"/>
      <c r="E15" s="1021"/>
      <c r="F15" s="1041"/>
      <c r="G15" s="1022">
        <f ca="1">SUMIF(Posting!$B:$E,A15,Posting!$E:$E)</f>
        <v>6385388</v>
      </c>
      <c r="H15" s="1022">
        <f ca="1">SUMIF(Posting!$B:$F,A15,Posting!$F:$F)</f>
        <v>13975308</v>
      </c>
      <c r="I15" s="1022">
        <f ca="1">SUMIF(Supplier!$B:$F,A15,Supplier!$E:$E)-SUMIF(Supplier!$B:$F,A15,Supplier!$F:$F)</f>
        <v>195688</v>
      </c>
      <c r="J15" s="1022"/>
      <c r="K15" s="1022"/>
      <c r="L15" s="1064"/>
      <c r="M15" s="1064"/>
      <c r="N15" s="1045"/>
    </row>
    <row r="16" spans="1:16" s="4" customFormat="1" x14ac:dyDescent="0.3">
      <c r="A16" s="940" t="s">
        <v>12247</v>
      </c>
      <c r="B16" s="1158"/>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58"/>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58"/>
      <c r="C18" s="1021"/>
      <c r="D18" s="1021"/>
      <c r="E18" s="1021"/>
      <c r="F18" s="1041"/>
      <c r="G18" s="1022">
        <f ca="1">SUMIF(Posting!$B:$E,A18,Posting!$E:$E)</f>
        <v>4356909</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11075</v>
      </c>
      <c r="B19" s="1158"/>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58"/>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58"/>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58"/>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58"/>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11544</v>
      </c>
    </row>
    <row r="24" spans="1:13" s="4" customFormat="1" ht="19.5" thickBot="1" x14ac:dyDescent="0.35">
      <c r="A24" s="939" t="s">
        <v>9769</v>
      </c>
      <c r="B24" s="1159"/>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60" t="s">
        <v>10903</v>
      </c>
      <c r="C26" s="1019">
        <v>28340413.5</v>
      </c>
      <c r="D26" s="1019"/>
      <c r="E26" s="1019">
        <f t="shared" si="0"/>
        <v>28340413.5</v>
      </c>
      <c r="F26" s="1039"/>
      <c r="G26" s="1022">
        <f ca="1">SUMIF(Posting!$B:$E,A26,Posting!$E:$E)</f>
        <v>23546556.833333332</v>
      </c>
      <c r="H26" s="1020">
        <f ca="1">SUMIF(Posting!$B:$F,A26,Posting!$F:$F)</f>
        <v>27453150</v>
      </c>
      <c r="I26" s="1022">
        <f ca="1">SUMIF(Supplier!$B:$F,A26,Supplier!$E:$E)-SUMIF(Supplier!$B:$F,A26,Supplier!$F:$F)</f>
        <v>167559</v>
      </c>
      <c r="J26" s="1022">
        <v>25423994.165999997</v>
      </c>
      <c r="K26" s="1022">
        <v>5940507.6512000002</v>
      </c>
      <c r="L26" s="1064"/>
      <c r="M26" s="1022">
        <f ca="1">J26+K26-H26-L26</f>
        <v>3911351.8171999976</v>
      </c>
    </row>
    <row r="27" spans="1:13" s="4" customFormat="1" ht="19.5" thickBot="1" x14ac:dyDescent="0.35">
      <c r="A27" s="1095" t="s">
        <v>11716</v>
      </c>
      <c r="B27" s="1158"/>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10908</v>
      </c>
      <c r="B28" s="1161"/>
      <c r="C28" s="1025">
        <v>33854640.027999997</v>
      </c>
      <c r="D28" s="1025"/>
      <c r="E28" s="1025">
        <f t="shared" si="0"/>
        <v>33854640.027999997</v>
      </c>
      <c r="F28" s="1043"/>
      <c r="G28" s="1022">
        <f ca="1">SUMIF(Posting!$B:$E,A28,Posting!$E:$E)</f>
        <v>22021092.397849467</v>
      </c>
      <c r="H28" s="1026">
        <f ca="1">SUMIF(Posting!$B:$F,A28,Posting!$F:$F)</f>
        <v>27083716</v>
      </c>
      <c r="I28" s="1022">
        <f ca="1">SUMIF(Supplier!$B:$F,A28,Supplier!$E:$E)-SUMIF(Supplier!$B:$F,A28,Supplier!$F:$F)</f>
        <v>684418</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3758160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34200648.333333336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12624</v>
      </c>
      <c r="B36" s="1158"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12785</v>
      </c>
      <c r="B37" s="1158"/>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12425</v>
      </c>
      <c r="B38" s="1158"/>
      <c r="C38" s="1021"/>
      <c r="D38" s="1021"/>
      <c r="E38" s="1021"/>
      <c r="F38" s="1041"/>
      <c r="G38" s="1022">
        <f ca="1">SUMIF(Posting!$B:$E,A38,Posting!$E:$E)</f>
        <v>1872260</v>
      </c>
      <c r="H38" s="1026">
        <f ca="1">SUMIF(Posting!$B:$F,A38,Posting!$F:$F)</f>
        <v>0</v>
      </c>
      <c r="I38" s="1022">
        <f ca="1">SUMIF(Supplier!$B:$F,A38,Supplier!$E:$E)-SUMIF(Supplier!$B:$F,A38,Supplier!$F:$F)</f>
        <v>-1500000</v>
      </c>
      <c r="J38" s="1022"/>
      <c r="K38" s="1022"/>
      <c r="L38" s="1022"/>
      <c r="M38" s="1022"/>
    </row>
    <row r="39" spans="1:201" s="4" customFormat="1" ht="19.5" thickBot="1" x14ac:dyDescent="0.35">
      <c r="A39" s="1103" t="s">
        <v>11897</v>
      </c>
      <c r="B39" s="1158"/>
      <c r="C39" s="1021"/>
      <c r="D39" s="1021"/>
      <c r="E39" s="1021"/>
      <c r="F39" s="1041"/>
      <c r="G39" s="1022">
        <f ca="1">SUMIF(Posting!$B:$E,A39,Posting!$E:$E)</f>
        <v>37699158</v>
      </c>
      <c r="H39" s="1026">
        <f ca="1">SUMIF(Posting!$B:$F,A39,Posting!$F:$F)</f>
        <v>45337381</v>
      </c>
      <c r="I39" s="1022">
        <f ca="1">SUMIF(Supplier!$B:$F,A39,Supplier!$E:$E)-SUMIF(Supplier!$B:$F,A39,Supplier!$F:$F)</f>
        <v>2931467</v>
      </c>
      <c r="J39" s="1022"/>
      <c r="K39" s="1022"/>
      <c r="L39" s="1022"/>
      <c r="M39" s="1022"/>
    </row>
    <row r="40" spans="1:201" s="4" customFormat="1" ht="19.5" thickBot="1" x14ac:dyDescent="0.35">
      <c r="A40" s="1103" t="s">
        <v>12622</v>
      </c>
      <c r="B40" s="1158"/>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58"/>
      <c r="C41" s="1021"/>
      <c r="D41" s="1021"/>
      <c r="E41" s="1021"/>
      <c r="F41" s="1041"/>
      <c r="G41" s="1022">
        <f ca="1">SUMIF(Posting!$B:$E,A41,Posting!$E:$E)</f>
        <v>4356909</v>
      </c>
      <c r="H41" s="1026">
        <f ca="1">SUMIF(Posting!$B:$F,A41,Posting!$F:$F)</f>
        <v>10854400</v>
      </c>
      <c r="I41" s="1022">
        <f ca="1">SUMIF(Supplier!$B:$F,A41,Supplier!$E:$E)-SUMIF(Supplier!$B:$F,A41,Supplier!$F:$F)</f>
        <v>10407</v>
      </c>
      <c r="J41" s="1022"/>
      <c r="K41" s="1022"/>
      <c r="L41" s="1022"/>
      <c r="M41" s="1022"/>
    </row>
    <row r="42" spans="1:201" s="4" customFormat="1" x14ac:dyDescent="0.3">
      <c r="A42" s="1103" t="s">
        <v>9661</v>
      </c>
      <c r="B42" s="1158"/>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10338</v>
      </c>
      <c r="B43" s="1158"/>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58"/>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58"/>
      <c r="C45" s="1021">
        <v>9435400</v>
      </c>
      <c r="D45" s="1021"/>
      <c r="E45" s="1021">
        <f t="shared" si="0"/>
        <v>9435400</v>
      </c>
      <c r="F45" s="1041"/>
      <c r="G45" s="1022">
        <f ca="1">SUMIF(Posting!$B:$E,A45,Posting!$E:$E)</f>
        <v>5076661.5483870972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58"/>
      <c r="C46" s="1021">
        <v>14110484</v>
      </c>
      <c r="D46" s="1021">
        <v>987733.88000000012</v>
      </c>
      <c r="E46" s="1021">
        <f t="shared" si="0"/>
        <v>13122750.119999999</v>
      </c>
      <c r="F46" s="1041"/>
      <c r="G46" s="1022">
        <f ca="1">SUMIF(Posting!$B:$E,A46,Posting!$E:$E)</f>
        <v>7948571.3548387093</v>
      </c>
      <c r="H46" s="1022">
        <f ca="1">SUMIF(Posting!$B:$F,A46,Posting!$F:$F)</f>
        <v>14475224</v>
      </c>
      <c r="I46" s="1022">
        <f ca="1">SUMIF(Supplier!$B:$F,A46,Supplier!$E:$E)-SUMIF(Supplier!$B:$F,A46,Supplier!$F:$F)</f>
        <v>13000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58"/>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58"/>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58"/>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58"/>
      <c r="C50" s="1021">
        <v>24512695</v>
      </c>
      <c r="D50" s="1021"/>
      <c r="E50" s="1021">
        <f t="shared" si="0"/>
        <v>24512695</v>
      </c>
      <c r="F50" s="1041"/>
      <c r="G50" s="1022">
        <f ca="1">SUMIF(Posting!$B:$E,A50,Posting!$E:$E)</f>
        <v>20578318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58"/>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62"/>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22960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4650579</v>
      </c>
      <c r="J53" s="314">
        <f>SUM(J2:J52)</f>
        <v>210439331.30528498</v>
      </c>
      <c r="K53" s="314"/>
      <c r="L53" s="314"/>
      <c r="M53" s="314">
        <f ca="1">SUM(M2:M52)</f>
        <v>25229609.840935003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12676</v>
      </c>
      <c r="C1" s="1123" t="s">
        <v>12678</v>
      </c>
      <c r="D1" s="1123" t="s">
        <v>12681</v>
      </c>
      <c r="E1" s="1117" t="s">
        <v>12677</v>
      </c>
      <c r="F1" s="1117" t="s">
        <v>12673</v>
      </c>
      <c r="G1" s="1122" t="s">
        <v>11020</v>
      </c>
      <c r="H1" s="1122" t="s">
        <v>12680</v>
      </c>
      <c r="I1" s="1116" t="s">
        <v>12674</v>
      </c>
      <c r="J1" s="1116" t="s">
        <v>12675</v>
      </c>
      <c r="K1" s="1116" t="s">
        <v>10900</v>
      </c>
      <c r="L1" s="1118" t="s">
        <v>11021</v>
      </c>
    </row>
    <row r="2" spans="1:200" s="4" customFormat="1" x14ac:dyDescent="0.3">
      <c r="A2" s="1103" t="s">
        <v>12624</v>
      </c>
      <c r="B2" s="1021">
        <v>5138700</v>
      </c>
      <c r="C2" s="1121" t="s">
        <v>12679</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12425</v>
      </c>
      <c r="B3" s="1021"/>
      <c r="C3" s="1121" t="s">
        <v>12679</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12622</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18559299.6350815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81"/>
  <sheetViews>
    <sheetView zoomScale="120" zoomScaleNormal="120" workbookViewId="0">
      <pane ySplit="1" topLeftCell="A3734" activePane="bottomLeft" state="frozen"/>
      <selection activeCell="D26" sqref="D26"/>
      <selection pane="bottomLeft" activeCell="H3753" sqref="H375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81" t="s">
        <v>519</v>
      </c>
    </row>
    <row r="53" spans="1:8" x14ac:dyDescent="0.25">
      <c r="A53" s="17">
        <v>42426</v>
      </c>
      <c r="B53" s="21" t="s">
        <v>129</v>
      </c>
      <c r="C53" s="13" t="s">
        <v>161</v>
      </c>
      <c r="D53" s="766"/>
      <c r="E53" s="22"/>
      <c r="F53" s="19">
        <v>60000</v>
      </c>
      <c r="G53" s="14">
        <f t="shared" si="4"/>
        <v>-60000</v>
      </c>
      <c r="H53" s="1181"/>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5" t="s">
        <v>518</v>
      </c>
    </row>
    <row r="65" spans="1:8" x14ac:dyDescent="0.25">
      <c r="A65" s="17">
        <v>42430</v>
      </c>
      <c r="B65" s="21" t="s">
        <v>40</v>
      </c>
      <c r="C65" s="13" t="s">
        <v>164</v>
      </c>
      <c r="D65" s="766">
        <v>8707</v>
      </c>
      <c r="E65" s="22">
        <v>9826</v>
      </c>
      <c r="F65" s="19"/>
      <c r="G65" s="14">
        <f t="shared" si="6"/>
        <v>9826</v>
      </c>
      <c r="H65" s="1171"/>
    </row>
    <row r="66" spans="1:8" x14ac:dyDescent="0.25">
      <c r="A66" s="17">
        <v>42432</v>
      </c>
      <c r="B66" s="21" t="s">
        <v>130</v>
      </c>
      <c r="C66" s="13" t="s">
        <v>164</v>
      </c>
      <c r="D66" s="766">
        <v>8822</v>
      </c>
      <c r="E66" s="22">
        <v>10294</v>
      </c>
      <c r="F66" s="19"/>
      <c r="G66" s="14">
        <f t="shared" si="6"/>
        <v>10294</v>
      </c>
      <c r="H66" s="1171"/>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05" t="s">
        <v>2193</v>
      </c>
    </row>
    <row r="442" spans="1:8" x14ac:dyDescent="0.25">
      <c r="A442" s="17">
        <v>42740</v>
      </c>
      <c r="B442" s="10" t="s">
        <v>1400</v>
      </c>
      <c r="C442" s="11" t="s">
        <v>1803</v>
      </c>
      <c r="F442" s="9">
        <v>433634</v>
      </c>
      <c r="G442" s="6">
        <f t="shared" si="11"/>
        <v>-433634</v>
      </c>
      <c r="H442" s="1206"/>
    </row>
    <row r="443" spans="1:8" x14ac:dyDescent="0.25">
      <c r="A443" s="17">
        <v>42740</v>
      </c>
      <c r="B443" s="10" t="s">
        <v>1676</v>
      </c>
      <c r="C443" s="11" t="s">
        <v>1803</v>
      </c>
      <c r="F443" s="9">
        <v>32908</v>
      </c>
      <c r="G443" s="6">
        <f t="shared" si="11"/>
        <v>-32908</v>
      </c>
      <c r="H443" s="1206"/>
    </row>
    <row r="444" spans="1:8" x14ac:dyDescent="0.25">
      <c r="A444" s="17">
        <v>42740</v>
      </c>
      <c r="B444" s="10" t="s">
        <v>32</v>
      </c>
      <c r="C444" s="11" t="s">
        <v>1803</v>
      </c>
      <c r="F444" s="9">
        <v>30468</v>
      </c>
      <c r="G444" s="6">
        <f t="shared" si="11"/>
        <v>-30468</v>
      </c>
      <c r="H444" s="1207"/>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05" t="s">
        <v>2194</v>
      </c>
    </row>
    <row r="460" spans="1:8" x14ac:dyDescent="0.25">
      <c r="A460" s="17">
        <v>42804</v>
      </c>
      <c r="B460" s="10" t="s">
        <v>1397</v>
      </c>
      <c r="C460" s="11" t="s">
        <v>1803</v>
      </c>
      <c r="F460" s="9">
        <v>100000</v>
      </c>
      <c r="G460" s="6">
        <f t="shared" si="11"/>
        <v>-100000</v>
      </c>
      <c r="H460" s="1206"/>
    </row>
    <row r="461" spans="1:8" x14ac:dyDescent="0.25">
      <c r="A461" s="17">
        <v>42804</v>
      </c>
      <c r="B461" s="10" t="s">
        <v>32</v>
      </c>
      <c r="C461" s="11" t="s">
        <v>1803</v>
      </c>
      <c r="F461" s="9">
        <v>100000</v>
      </c>
      <c r="G461" s="6">
        <f t="shared" si="11"/>
        <v>-100000</v>
      </c>
      <c r="H461" s="1207"/>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05" t="s">
        <v>2412</v>
      </c>
    </row>
    <row r="542" spans="1:8" x14ac:dyDescent="0.25">
      <c r="A542" s="17">
        <v>42875</v>
      </c>
      <c r="B542" s="10" t="s">
        <v>1397</v>
      </c>
      <c r="C542" s="11" t="s">
        <v>161</v>
      </c>
      <c r="F542" s="9">
        <v>99093</v>
      </c>
      <c r="G542" s="6">
        <f t="shared" si="16"/>
        <v>-99093</v>
      </c>
      <c r="H542" s="1207"/>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05" t="s">
        <v>2420</v>
      </c>
    </row>
    <row r="560" spans="1:8" x14ac:dyDescent="0.25">
      <c r="A560" s="17">
        <v>42880</v>
      </c>
      <c r="B560" s="149" t="s">
        <v>32</v>
      </c>
      <c r="C560" s="150" t="s">
        <v>1803</v>
      </c>
      <c r="D560" s="772"/>
      <c r="E560" s="151"/>
      <c r="F560" s="152">
        <v>100000</v>
      </c>
      <c r="G560" s="153">
        <f t="shared" si="16"/>
        <v>-100000</v>
      </c>
      <c r="H560" s="1207"/>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8" t="s">
        <v>2981</v>
      </c>
    </row>
    <row r="751" spans="1:8" x14ac:dyDescent="0.25">
      <c r="A751" s="17">
        <v>43081</v>
      </c>
      <c r="B751" s="10" t="s">
        <v>2787</v>
      </c>
      <c r="C751" s="11" t="s">
        <v>166</v>
      </c>
      <c r="F751" s="9">
        <v>183600</v>
      </c>
      <c r="G751" s="6">
        <f t="shared" si="20"/>
        <v>-183600</v>
      </c>
      <c r="H751" s="1209"/>
    </row>
    <row r="752" spans="1:8" x14ac:dyDescent="0.25">
      <c r="A752" s="17">
        <v>43081</v>
      </c>
      <c r="B752" s="10" t="s">
        <v>40</v>
      </c>
      <c r="C752" s="11" t="s">
        <v>166</v>
      </c>
      <c r="F752" s="9">
        <v>69900</v>
      </c>
      <c r="G752" s="6">
        <f t="shared" si="20"/>
        <v>-69900</v>
      </c>
      <c r="H752" s="1209"/>
    </row>
    <row r="753" spans="1:8" x14ac:dyDescent="0.25">
      <c r="A753" s="17">
        <v>43081</v>
      </c>
      <c r="B753" s="10" t="s">
        <v>1400</v>
      </c>
      <c r="C753" s="11" t="s">
        <v>166</v>
      </c>
      <c r="F753" s="9">
        <v>84000</v>
      </c>
      <c r="G753" s="6">
        <f t="shared" si="20"/>
        <v>-84000</v>
      </c>
      <c r="H753" s="1209"/>
    </row>
    <row r="754" spans="1:8" x14ac:dyDescent="0.25">
      <c r="A754" s="17">
        <v>43081</v>
      </c>
      <c r="B754" s="10" t="s">
        <v>2227</v>
      </c>
      <c r="C754" s="11" t="s">
        <v>166</v>
      </c>
      <c r="F754" s="9">
        <v>35709</v>
      </c>
      <c r="G754" s="6">
        <f t="shared" si="20"/>
        <v>-35709</v>
      </c>
      <c r="H754" s="1209"/>
    </row>
    <row r="755" spans="1:8" x14ac:dyDescent="0.25">
      <c r="A755" s="17">
        <v>43081</v>
      </c>
      <c r="B755" s="10" t="s">
        <v>1397</v>
      </c>
      <c r="C755" s="11" t="s">
        <v>166</v>
      </c>
      <c r="F755" s="9">
        <v>3823</v>
      </c>
      <c r="G755" s="6">
        <f t="shared" si="20"/>
        <v>-3823</v>
      </c>
      <c r="H755" s="1210"/>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11" t="s">
        <v>3052</v>
      </c>
    </row>
    <row r="768" spans="1:8" x14ac:dyDescent="0.25">
      <c r="A768" s="17">
        <v>43122</v>
      </c>
      <c r="B768" s="10" t="s">
        <v>2787</v>
      </c>
      <c r="C768" s="11" t="s">
        <v>166</v>
      </c>
      <c r="F768" s="9">
        <f>500000-F767</f>
        <v>443523</v>
      </c>
      <c r="G768" s="6">
        <f t="shared" si="20"/>
        <v>-443523</v>
      </c>
      <c r="H768" s="1212"/>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92" t="s">
        <v>6678</v>
      </c>
    </row>
    <row r="1801" spans="1:8" x14ac:dyDescent="0.25">
      <c r="A1801" s="113">
        <v>44261</v>
      </c>
      <c r="B1801" s="10" t="s">
        <v>1400</v>
      </c>
      <c r="C1801" s="11" t="s">
        <v>166</v>
      </c>
      <c r="F1801" s="9">
        <v>50000</v>
      </c>
      <c r="G1801" s="6">
        <f t="shared" ref="G1801" si="32">E1801-F1801</f>
        <v>-50000</v>
      </c>
      <c r="H1801" s="1192"/>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93" t="s">
        <v>6973</v>
      </c>
    </row>
    <row r="1878" spans="1:8" ht="24" customHeight="1" x14ac:dyDescent="0.25">
      <c r="A1878" s="113">
        <v>44288</v>
      </c>
      <c r="B1878" s="10" t="s">
        <v>6408</v>
      </c>
      <c r="C1878" s="11" t="s">
        <v>438</v>
      </c>
      <c r="F1878" s="9">
        <v>7970</v>
      </c>
      <c r="G1878" s="6">
        <f t="shared" si="34"/>
        <v>-7970</v>
      </c>
      <c r="H1878" s="1193"/>
    </row>
    <row r="1879" spans="1:8" ht="24" customHeight="1" x14ac:dyDescent="0.25">
      <c r="A1879" s="113">
        <v>44288</v>
      </c>
      <c r="B1879" s="10" t="s">
        <v>1400</v>
      </c>
      <c r="C1879" s="11" t="s">
        <v>438</v>
      </c>
      <c r="F1879" s="9">
        <v>21500</v>
      </c>
      <c r="G1879" s="6">
        <f t="shared" si="34"/>
        <v>-21500</v>
      </c>
      <c r="H1879" s="1193"/>
    </row>
    <row r="1880" spans="1:8" ht="24" customHeight="1" x14ac:dyDescent="0.25">
      <c r="A1880" s="113">
        <v>44288</v>
      </c>
      <c r="B1880" s="10" t="s">
        <v>6408</v>
      </c>
      <c r="C1880" s="11" t="s">
        <v>438</v>
      </c>
      <c r="F1880" s="9">
        <v>2900</v>
      </c>
      <c r="G1880" s="6">
        <f t="shared" si="34"/>
        <v>-2900</v>
      </c>
      <c r="H1880" s="1193"/>
    </row>
    <row r="1881" spans="1:8" ht="24" customHeight="1" x14ac:dyDescent="0.25">
      <c r="A1881" s="113">
        <v>44280</v>
      </c>
      <c r="B1881" s="10" t="s">
        <v>1400</v>
      </c>
      <c r="C1881" s="11" t="s">
        <v>438</v>
      </c>
      <c r="F1881" s="9">
        <v>24225</v>
      </c>
      <c r="G1881" s="6">
        <f t="shared" si="34"/>
        <v>-24225</v>
      </c>
      <c r="H1881" s="1193"/>
    </row>
    <row r="1882" spans="1:8" ht="24" customHeight="1" x14ac:dyDescent="0.25">
      <c r="A1882" s="113">
        <v>44331</v>
      </c>
      <c r="B1882" s="10" t="s">
        <v>6408</v>
      </c>
      <c r="C1882" s="11" t="s">
        <v>438</v>
      </c>
      <c r="F1882" s="9">
        <v>54720</v>
      </c>
      <c r="G1882" s="6">
        <f t="shared" si="34"/>
        <v>-54720</v>
      </c>
      <c r="H1882" s="1193"/>
    </row>
    <row r="1883" spans="1:8" ht="24" customHeight="1" x14ac:dyDescent="0.25">
      <c r="A1883" s="113">
        <v>44341</v>
      </c>
      <c r="B1883" s="10" t="s">
        <v>6511</v>
      </c>
      <c r="C1883" s="11" t="s">
        <v>438</v>
      </c>
      <c r="F1883" s="9">
        <v>22415</v>
      </c>
      <c r="G1883" s="6">
        <f t="shared" si="34"/>
        <v>-22415</v>
      </c>
      <c r="H1883" s="1193"/>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75" t="s">
        <v>6910</v>
      </c>
    </row>
    <row r="1887" spans="1:8" x14ac:dyDescent="0.25">
      <c r="A1887" s="113">
        <v>44291</v>
      </c>
      <c r="B1887" s="10" t="s">
        <v>6518</v>
      </c>
      <c r="C1887" s="11" t="s">
        <v>1803</v>
      </c>
      <c r="E1887" s="109"/>
      <c r="F1887" s="111">
        <v>82220</v>
      </c>
      <c r="G1887" s="6">
        <f t="shared" si="34"/>
        <v>-82220</v>
      </c>
      <c r="H1887" s="1176"/>
    </row>
    <row r="1888" spans="1:8" x14ac:dyDescent="0.25">
      <c r="A1888" s="113">
        <v>44291</v>
      </c>
      <c r="B1888" s="10" t="s">
        <v>6511</v>
      </c>
      <c r="C1888" s="11" t="s">
        <v>1803</v>
      </c>
      <c r="E1888" s="109"/>
      <c r="F1888" s="111">
        <f>16101+25620</f>
        <v>41721</v>
      </c>
      <c r="G1888" s="6">
        <f t="shared" si="34"/>
        <v>-41721</v>
      </c>
      <c r="H1888" s="1176"/>
    </row>
    <row r="1889" spans="1:8" x14ac:dyDescent="0.25">
      <c r="A1889" s="113">
        <v>44291</v>
      </c>
      <c r="B1889" s="10" t="s">
        <v>6720</v>
      </c>
      <c r="C1889" s="11" t="s">
        <v>1803</v>
      </c>
      <c r="E1889" s="109"/>
      <c r="F1889" s="112">
        <v>200000</v>
      </c>
      <c r="G1889" s="6">
        <f t="shared" si="34"/>
        <v>-200000</v>
      </c>
      <c r="H1889" s="1177"/>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89" t="s">
        <v>7139</v>
      </c>
    </row>
    <row r="1997" spans="1:8" x14ac:dyDescent="0.25">
      <c r="A1997" s="659">
        <v>44392</v>
      </c>
      <c r="B1997" s="660" t="s">
        <v>6955</v>
      </c>
      <c r="C1997" s="661" t="s">
        <v>166</v>
      </c>
      <c r="E1997" s="662"/>
      <c r="F1997" s="665">
        <v>34800</v>
      </c>
      <c r="G1997" s="664">
        <f t="shared" si="36"/>
        <v>-34800</v>
      </c>
      <c r="H1997" s="1190"/>
    </row>
    <row r="1998" spans="1:8" ht="16.5" thickBot="1" x14ac:dyDescent="0.3">
      <c r="A1998" s="659">
        <v>44392</v>
      </c>
      <c r="B1998" s="660" t="s">
        <v>1400</v>
      </c>
      <c r="C1998" s="661" t="s">
        <v>166</v>
      </c>
      <c r="E1998" s="662"/>
      <c r="F1998" s="666">
        <v>23022</v>
      </c>
      <c r="G1998" s="664">
        <f t="shared" si="36"/>
        <v>-23022</v>
      </c>
      <c r="H1998" s="1191"/>
    </row>
    <row r="1999" spans="1:8" x14ac:dyDescent="0.25">
      <c r="A1999" s="652">
        <v>44392</v>
      </c>
      <c r="B1999" s="653" t="s">
        <v>6511</v>
      </c>
      <c r="C1999" s="654" t="s">
        <v>438</v>
      </c>
      <c r="E1999" s="655"/>
      <c r="F1999" s="656">
        <f>480791-39410</f>
        <v>441381</v>
      </c>
      <c r="G1999" s="657">
        <f t="shared" si="36"/>
        <v>-441381</v>
      </c>
      <c r="H1999" s="1194" t="s">
        <v>7141</v>
      </c>
    </row>
    <row r="2000" spans="1:8" x14ac:dyDescent="0.25">
      <c r="A2000" s="652">
        <v>44392</v>
      </c>
      <c r="B2000" s="653" t="s">
        <v>6955</v>
      </c>
      <c r="C2000" s="654" t="s">
        <v>438</v>
      </c>
      <c r="E2000" s="655"/>
      <c r="F2000" s="673">
        <v>39410</v>
      </c>
      <c r="G2000" s="657">
        <f t="shared" si="36"/>
        <v>-39410</v>
      </c>
      <c r="H2000" s="1195"/>
    </row>
    <row r="2001" spans="1:8" ht="16.5" thickBot="1" x14ac:dyDescent="0.3">
      <c r="A2001" s="652">
        <v>44392</v>
      </c>
      <c r="B2001" s="653" t="s">
        <v>6408</v>
      </c>
      <c r="C2001" s="654" t="s">
        <v>438</v>
      </c>
      <c r="E2001" s="655"/>
      <c r="F2001" s="658">
        <v>40445</v>
      </c>
      <c r="G2001" s="657">
        <f t="shared" si="36"/>
        <v>-40445</v>
      </c>
      <c r="H2001" s="1196"/>
    </row>
    <row r="2002" spans="1:8" x14ac:dyDescent="0.25">
      <c r="A2002" s="659">
        <v>44392</v>
      </c>
      <c r="B2002" s="660" t="s">
        <v>6955</v>
      </c>
      <c r="C2002" s="661" t="s">
        <v>438</v>
      </c>
      <c r="E2002" s="662"/>
      <c r="F2002" s="663">
        <v>134360</v>
      </c>
      <c r="G2002" s="664">
        <f t="shared" si="36"/>
        <v>-134360</v>
      </c>
      <c r="H2002" s="1187" t="s">
        <v>7142</v>
      </c>
    </row>
    <row r="2003" spans="1:8" x14ac:dyDescent="0.25">
      <c r="A2003" s="659">
        <v>44392</v>
      </c>
      <c r="B2003" s="660" t="s">
        <v>1400</v>
      </c>
      <c r="C2003" s="661" t="s">
        <v>438</v>
      </c>
      <c r="E2003" s="662"/>
      <c r="F2003" s="665">
        <v>79000</v>
      </c>
      <c r="G2003" s="664">
        <f t="shared" si="36"/>
        <v>-79000</v>
      </c>
      <c r="H2003" s="1188"/>
    </row>
    <row r="2004" spans="1:8" x14ac:dyDescent="0.25">
      <c r="A2004" s="659">
        <v>44392</v>
      </c>
      <c r="B2004" s="660" t="s">
        <v>6408</v>
      </c>
      <c r="C2004" s="661" t="s">
        <v>438</v>
      </c>
      <c r="E2004" s="662"/>
      <c r="F2004" s="665">
        <v>35561</v>
      </c>
      <c r="G2004" s="664">
        <f t="shared" si="36"/>
        <v>-35561</v>
      </c>
      <c r="H2004" s="1188"/>
    </row>
    <row r="2005" spans="1:8" x14ac:dyDescent="0.25">
      <c r="A2005" s="659">
        <v>44392</v>
      </c>
      <c r="B2005" s="660" t="s">
        <v>3946</v>
      </c>
      <c r="C2005" s="661" t="s">
        <v>438</v>
      </c>
      <c r="E2005" s="662"/>
      <c r="F2005" s="665">
        <v>252800</v>
      </c>
      <c r="G2005" s="664">
        <f t="shared" si="36"/>
        <v>-252800</v>
      </c>
      <c r="H2005" s="1188"/>
    </row>
    <row r="2006" spans="1:8" ht="16.5" thickBot="1" x14ac:dyDescent="0.3">
      <c r="A2006" s="659">
        <v>44392</v>
      </c>
      <c r="B2006" s="660" t="s">
        <v>7067</v>
      </c>
      <c r="C2006" s="661" t="s">
        <v>438</v>
      </c>
      <c r="E2006" s="662"/>
      <c r="F2006" s="666">
        <v>209</v>
      </c>
      <c r="G2006" s="664">
        <f t="shared" si="36"/>
        <v>-209</v>
      </c>
      <c r="H2006" s="1188"/>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02" t="s">
        <v>7253</v>
      </c>
    </row>
    <row r="2036" spans="1:8" x14ac:dyDescent="0.25">
      <c r="A2036" s="113">
        <v>44431</v>
      </c>
      <c r="B2036" s="10" t="s">
        <v>7112</v>
      </c>
      <c r="C2036" s="11" t="s">
        <v>7242</v>
      </c>
      <c r="F2036" s="9">
        <v>50000</v>
      </c>
      <c r="G2036" s="6">
        <f t="shared" si="37"/>
        <v>-50000</v>
      </c>
      <c r="H2036" s="1202"/>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8" t="s">
        <v>7300</v>
      </c>
    </row>
    <row r="2061" spans="1:8" x14ac:dyDescent="0.25">
      <c r="A2061" s="113">
        <v>44456</v>
      </c>
      <c r="B2061" s="10" t="s">
        <v>6511</v>
      </c>
      <c r="C2061" s="11" t="s">
        <v>438</v>
      </c>
      <c r="F2061" s="9">
        <v>137800</v>
      </c>
      <c r="G2061" s="6">
        <f t="shared" si="38"/>
        <v>-137800</v>
      </c>
      <c r="H2061" s="1199"/>
    </row>
    <row r="2062" spans="1:8" x14ac:dyDescent="0.25">
      <c r="A2062" s="113">
        <v>44456</v>
      </c>
      <c r="B2062" s="10" t="s">
        <v>7067</v>
      </c>
      <c r="C2062" s="11" t="s">
        <v>438</v>
      </c>
      <c r="F2062" s="9">
        <v>29791</v>
      </c>
      <c r="G2062" s="6">
        <f t="shared" si="38"/>
        <v>-29791</v>
      </c>
      <c r="H2062" s="1199"/>
    </row>
    <row r="2063" spans="1:8" x14ac:dyDescent="0.25">
      <c r="A2063" s="113">
        <v>44456</v>
      </c>
      <c r="B2063" s="10" t="s">
        <v>6408</v>
      </c>
      <c r="C2063" s="11" t="s">
        <v>438</v>
      </c>
      <c r="F2063" s="9">
        <v>87105</v>
      </c>
      <c r="G2063" s="6">
        <f t="shared" si="38"/>
        <v>-87105</v>
      </c>
      <c r="H2063" s="1199"/>
    </row>
    <row r="2064" spans="1:8" x14ac:dyDescent="0.25">
      <c r="A2064" s="113">
        <v>44456</v>
      </c>
      <c r="B2064" s="10" t="s">
        <v>1400</v>
      </c>
      <c r="C2064" s="11" t="s">
        <v>438</v>
      </c>
      <c r="F2064" s="9">
        <v>3014</v>
      </c>
      <c r="G2064" s="6">
        <f t="shared" si="38"/>
        <v>-3014</v>
      </c>
      <c r="H2064" s="1200"/>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03" t="s">
        <v>7314</v>
      </c>
    </row>
    <row r="2078" spans="1:8" x14ac:dyDescent="0.25">
      <c r="A2078" s="113">
        <v>44460</v>
      </c>
      <c r="B2078" s="10" t="s">
        <v>6955</v>
      </c>
      <c r="C2078" s="11" t="s">
        <v>166</v>
      </c>
      <c r="F2078" s="9">
        <v>123680</v>
      </c>
      <c r="G2078" s="6">
        <f t="shared" si="38"/>
        <v>-123680</v>
      </c>
      <c r="H2078" s="1203"/>
    </row>
    <row r="2079" spans="1:8" x14ac:dyDescent="0.25">
      <c r="A2079" s="113">
        <v>44460</v>
      </c>
      <c r="B2079" s="10" t="s">
        <v>6408</v>
      </c>
      <c r="C2079" s="11" t="s">
        <v>166</v>
      </c>
      <c r="F2079" s="9">
        <v>13600</v>
      </c>
      <c r="G2079" s="6">
        <f t="shared" si="38"/>
        <v>-13600</v>
      </c>
      <c r="H2079" s="1203"/>
    </row>
    <row r="2080" spans="1:8" x14ac:dyDescent="0.25">
      <c r="A2080" s="113">
        <v>44460</v>
      </c>
      <c r="B2080" s="10" t="s">
        <v>6511</v>
      </c>
      <c r="C2080" s="11" t="s">
        <v>166</v>
      </c>
      <c r="F2080" s="9">
        <v>6755</v>
      </c>
      <c r="G2080" s="6">
        <f t="shared" si="38"/>
        <v>-6755</v>
      </c>
      <c r="H2080" s="1203"/>
    </row>
    <row r="2081" spans="1:8" x14ac:dyDescent="0.25">
      <c r="A2081" s="113">
        <v>44460</v>
      </c>
      <c r="B2081" s="10" t="s">
        <v>1400</v>
      </c>
      <c r="C2081" s="11" t="s">
        <v>166</v>
      </c>
      <c r="F2081" s="9">
        <v>9165</v>
      </c>
      <c r="G2081" s="6">
        <f t="shared" si="38"/>
        <v>-9165</v>
      </c>
      <c r="H2081" s="1203"/>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02" t="s">
        <v>7363</v>
      </c>
    </row>
    <row r="2086" spans="1:8" x14ac:dyDescent="0.25">
      <c r="A2086" s="113">
        <v>44476</v>
      </c>
      <c r="B2086" s="10" t="s">
        <v>6408</v>
      </c>
      <c r="C2086" s="661" t="s">
        <v>7242</v>
      </c>
      <c r="E2086" s="662"/>
      <c r="F2086" s="665">
        <v>2404</v>
      </c>
      <c r="G2086" s="664">
        <f t="shared" si="38"/>
        <v>-2404</v>
      </c>
      <c r="H2086" s="1202"/>
    </row>
    <row r="2087" spans="1:8" x14ac:dyDescent="0.25">
      <c r="A2087" s="113">
        <v>44476</v>
      </c>
      <c r="B2087" s="10" t="s">
        <v>6955</v>
      </c>
      <c r="C2087" s="661" t="s">
        <v>7242</v>
      </c>
      <c r="E2087" s="662"/>
      <c r="F2087" s="665">
        <v>14457</v>
      </c>
      <c r="G2087" s="664">
        <f t="shared" si="38"/>
        <v>-14457</v>
      </c>
      <c r="H2087" s="1202"/>
    </row>
    <row r="2088" spans="1:8" x14ac:dyDescent="0.25">
      <c r="A2088" s="113">
        <v>44476</v>
      </c>
      <c r="B2088" s="10" t="s">
        <v>7112</v>
      </c>
      <c r="C2088" s="661" t="s">
        <v>7242</v>
      </c>
      <c r="E2088" s="662"/>
      <c r="F2088" s="665">
        <v>3866</v>
      </c>
      <c r="G2088" s="664">
        <f t="shared" si="38"/>
        <v>-3866</v>
      </c>
      <c r="H2088" s="1202"/>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73" t="s">
        <v>7430</v>
      </c>
    </row>
    <row r="2106" spans="1:8" x14ac:dyDescent="0.25">
      <c r="A2106" s="113">
        <v>44495</v>
      </c>
      <c r="B2106" s="21" t="s">
        <v>5811</v>
      </c>
      <c r="C2106" s="746" t="s">
        <v>438</v>
      </c>
      <c r="D2106" s="766"/>
      <c r="E2106" s="747"/>
      <c r="F2106" s="748">
        <v>63000</v>
      </c>
      <c r="G2106" s="14">
        <f t="shared" si="39"/>
        <v>-63000</v>
      </c>
      <c r="H2106" s="1173"/>
    </row>
    <row r="2107" spans="1:8" x14ac:dyDescent="0.25">
      <c r="A2107" s="113">
        <v>44495</v>
      </c>
      <c r="B2107" s="21" t="s">
        <v>3946</v>
      </c>
      <c r="C2107" s="746" t="s">
        <v>438</v>
      </c>
      <c r="D2107" s="766"/>
      <c r="E2107" s="747"/>
      <c r="F2107" s="748">
        <v>161200</v>
      </c>
      <c r="G2107" s="14">
        <f t="shared" si="39"/>
        <v>-161200</v>
      </c>
      <c r="H2107" s="1173"/>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81" t="s">
        <v>7468</v>
      </c>
    </row>
    <row r="2125" spans="1:8" x14ac:dyDescent="0.25">
      <c r="A2125" s="113">
        <v>44510</v>
      </c>
      <c r="B2125" s="21" t="s">
        <v>7112</v>
      </c>
      <c r="C2125" s="13" t="s">
        <v>7467</v>
      </c>
      <c r="D2125" s="766"/>
      <c r="E2125" s="22"/>
      <c r="F2125" s="19">
        <v>30988</v>
      </c>
      <c r="G2125" s="14">
        <f t="shared" si="39"/>
        <v>-30988</v>
      </c>
      <c r="H2125" s="1181"/>
    </row>
    <row r="2126" spans="1:8" x14ac:dyDescent="0.25">
      <c r="A2126" s="113">
        <v>44510</v>
      </c>
      <c r="B2126" s="21" t="s">
        <v>6955</v>
      </c>
      <c r="C2126" s="13" t="s">
        <v>7467</v>
      </c>
      <c r="D2126" s="766"/>
      <c r="E2126" s="22"/>
      <c r="F2126" s="19">
        <v>21999</v>
      </c>
      <c r="G2126" s="14">
        <f t="shared" si="39"/>
        <v>-21999</v>
      </c>
      <c r="H2126" s="1181"/>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73" t="s">
        <v>7523</v>
      </c>
    </row>
    <row r="2141" spans="1:8" x14ac:dyDescent="0.25">
      <c r="A2141" s="113">
        <v>44529</v>
      </c>
      <c r="B2141" s="21" t="s">
        <v>6508</v>
      </c>
      <c r="C2141" s="13" t="s">
        <v>180</v>
      </c>
      <c r="D2141" s="766"/>
      <c r="E2141" s="22"/>
      <c r="F2141" s="19">
        <v>27915</v>
      </c>
      <c r="G2141" s="14">
        <f t="shared" si="39"/>
        <v>-27915</v>
      </c>
      <c r="H2141" s="1173"/>
    </row>
    <row r="2142" spans="1:8" x14ac:dyDescent="0.25">
      <c r="A2142" s="113">
        <v>44532</v>
      </c>
      <c r="B2142" s="21" t="s">
        <v>6408</v>
      </c>
      <c r="C2142" s="13" t="s">
        <v>1803</v>
      </c>
      <c r="D2142" s="766"/>
      <c r="E2142" s="22"/>
      <c r="F2142" s="19">
        <v>110233</v>
      </c>
      <c r="G2142" s="14">
        <f t="shared" si="39"/>
        <v>-110233</v>
      </c>
      <c r="H2142" s="1201" t="s">
        <v>7537</v>
      </c>
    </row>
    <row r="2143" spans="1:8" x14ac:dyDescent="0.25">
      <c r="A2143" s="113">
        <v>44532</v>
      </c>
      <c r="B2143" s="21" t="s">
        <v>6508</v>
      </c>
      <c r="C2143" s="13" t="s">
        <v>1803</v>
      </c>
      <c r="D2143" s="766"/>
      <c r="E2143" s="22"/>
      <c r="F2143" s="19">
        <v>230169</v>
      </c>
      <c r="G2143" s="14">
        <f t="shared" si="39"/>
        <v>-230169</v>
      </c>
      <c r="H2143" s="1201"/>
    </row>
    <row r="2144" spans="1:8" x14ac:dyDescent="0.25">
      <c r="A2144" s="113">
        <v>44532</v>
      </c>
      <c r="B2144" s="21" t="s">
        <v>6511</v>
      </c>
      <c r="C2144" s="13" t="s">
        <v>1803</v>
      </c>
      <c r="D2144" s="766"/>
      <c r="E2144" s="22"/>
      <c r="F2144" s="19">
        <v>136986</v>
      </c>
      <c r="G2144" s="14">
        <f t="shared" si="39"/>
        <v>-136986</v>
      </c>
      <c r="H2144" s="1201"/>
    </row>
    <row r="2145" spans="1:8" x14ac:dyDescent="0.25">
      <c r="A2145" s="113">
        <v>44532</v>
      </c>
      <c r="B2145" s="21" t="s">
        <v>6720</v>
      </c>
      <c r="C2145" s="13" t="s">
        <v>1803</v>
      </c>
      <c r="D2145" s="766"/>
      <c r="E2145" s="22"/>
      <c r="F2145" s="19">
        <v>10112</v>
      </c>
      <c r="G2145" s="14">
        <f t="shared" si="39"/>
        <v>-10112</v>
      </c>
      <c r="H2145" s="1201"/>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97" t="s">
        <v>7556</v>
      </c>
    </row>
    <row r="2149" spans="1:8" x14ac:dyDescent="0.25">
      <c r="A2149" s="113">
        <v>44538</v>
      </c>
      <c r="B2149" s="21" t="s">
        <v>2652</v>
      </c>
      <c r="C2149" s="13" t="s">
        <v>5681</v>
      </c>
      <c r="D2149" s="766"/>
      <c r="E2149" s="22"/>
      <c r="F2149" s="19">
        <v>72300</v>
      </c>
      <c r="G2149" s="14">
        <f t="shared" ref="G2149:G2191" si="40">E2149-F2149</f>
        <v>-72300</v>
      </c>
      <c r="H2149" s="1197"/>
    </row>
    <row r="2150" spans="1:8" x14ac:dyDescent="0.25">
      <c r="A2150" s="113">
        <v>44538</v>
      </c>
      <c r="B2150" s="21" t="s">
        <v>6408</v>
      </c>
      <c r="C2150" s="13" t="s">
        <v>5681</v>
      </c>
      <c r="D2150" s="766"/>
      <c r="E2150" s="22"/>
      <c r="F2150" s="19">
        <v>9500</v>
      </c>
      <c r="G2150" s="14">
        <f t="shared" si="40"/>
        <v>-9500</v>
      </c>
      <c r="H2150" s="1197"/>
    </row>
    <row r="2151" spans="1:8" x14ac:dyDescent="0.25">
      <c r="A2151" s="113">
        <v>44538</v>
      </c>
      <c r="B2151" s="21" t="s">
        <v>6511</v>
      </c>
      <c r="C2151" s="13" t="s">
        <v>5681</v>
      </c>
      <c r="D2151" s="766"/>
      <c r="E2151" s="22"/>
      <c r="F2151" s="19">
        <v>59100</v>
      </c>
      <c r="G2151" s="14">
        <f t="shared" si="40"/>
        <v>-59100</v>
      </c>
      <c r="H2151" s="1197"/>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69" t="s">
        <v>7676</v>
      </c>
    </row>
    <row r="2176" spans="1:8" x14ac:dyDescent="0.25">
      <c r="A2176" s="113">
        <v>44610</v>
      </c>
      <c r="B2176" s="21" t="s">
        <v>6955</v>
      </c>
      <c r="C2176" s="746" t="s">
        <v>7467</v>
      </c>
      <c r="D2176" s="766"/>
      <c r="E2176" s="747"/>
      <c r="F2176" s="748">
        <f>50900+252</f>
        <v>51152</v>
      </c>
      <c r="G2176" s="747">
        <f t="shared" si="40"/>
        <v>-51152</v>
      </c>
      <c r="H2176" s="1169"/>
    </row>
    <row r="2177" spans="1:8" x14ac:dyDescent="0.25">
      <c r="A2177" s="113">
        <v>44610</v>
      </c>
      <c r="B2177" s="21" t="s">
        <v>7067</v>
      </c>
      <c r="C2177" s="746" t="s">
        <v>7467</v>
      </c>
      <c r="D2177" s="766"/>
      <c r="E2177" s="747"/>
      <c r="F2177" s="748">
        <v>30105</v>
      </c>
      <c r="G2177" s="747">
        <f t="shared" si="40"/>
        <v>-30105</v>
      </c>
      <c r="H2177" s="1169"/>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81" t="s">
        <v>7896</v>
      </c>
    </row>
    <row r="2190" spans="1:8" x14ac:dyDescent="0.25">
      <c r="A2190" s="113">
        <v>44627</v>
      </c>
      <c r="B2190" s="21" t="s">
        <v>37</v>
      </c>
      <c r="C2190" s="13" t="s">
        <v>7242</v>
      </c>
      <c r="D2190" s="766"/>
      <c r="E2190" s="22"/>
      <c r="F2190" s="19">
        <v>66360</v>
      </c>
      <c r="G2190" s="14">
        <f t="shared" si="40"/>
        <v>-66360</v>
      </c>
      <c r="H2190" s="1181"/>
    </row>
    <row r="2191" spans="1:8" x14ac:dyDescent="0.25">
      <c r="A2191" s="113">
        <v>44627</v>
      </c>
      <c r="B2191" s="21" t="s">
        <v>1400</v>
      </c>
      <c r="C2191" s="746" t="s">
        <v>166</v>
      </c>
      <c r="D2191" s="766"/>
      <c r="E2191" s="747"/>
      <c r="F2191" s="747">
        <v>204468</v>
      </c>
      <c r="G2191" s="747">
        <f t="shared" si="40"/>
        <v>-204468</v>
      </c>
      <c r="H2191" s="1182" t="s">
        <v>7786</v>
      </c>
    </row>
    <row r="2192" spans="1:8" x14ac:dyDescent="0.25">
      <c r="A2192" s="113">
        <v>44627</v>
      </c>
      <c r="B2192" s="21" t="s">
        <v>7067</v>
      </c>
      <c r="C2192" s="746" t="s">
        <v>166</v>
      </c>
      <c r="D2192" s="766"/>
      <c r="E2192" s="747"/>
      <c r="F2192" s="747">
        <v>12627</v>
      </c>
      <c r="G2192" s="747">
        <f t="shared" ref="G2192:G2312" si="41">E2192-F2192</f>
        <v>-12627</v>
      </c>
      <c r="H2192" s="1182"/>
    </row>
    <row r="2193" spans="1:8" x14ac:dyDescent="0.25">
      <c r="A2193" s="113">
        <v>44627</v>
      </c>
      <c r="B2193" s="21" t="s">
        <v>7657</v>
      </c>
      <c r="C2193" s="746" t="s">
        <v>166</v>
      </c>
      <c r="D2193" s="766"/>
      <c r="E2193" s="747"/>
      <c r="F2193" s="747">
        <v>80000</v>
      </c>
      <c r="G2193" s="747">
        <f t="shared" si="41"/>
        <v>-80000</v>
      </c>
      <c r="H2193" s="1182"/>
    </row>
    <row r="2194" spans="1:8" x14ac:dyDescent="0.25">
      <c r="A2194" s="113">
        <v>44627</v>
      </c>
      <c r="B2194" s="21" t="s">
        <v>6955</v>
      </c>
      <c r="C2194" s="746" t="s">
        <v>166</v>
      </c>
      <c r="D2194" s="766"/>
      <c r="E2194" s="747"/>
      <c r="F2194" s="747">
        <v>2905</v>
      </c>
      <c r="G2194" s="747">
        <f t="shared" si="41"/>
        <v>-2905</v>
      </c>
      <c r="H2194" s="1182"/>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83" t="s">
        <v>7705</v>
      </c>
    </row>
    <row r="2202" spans="1:8" x14ac:dyDescent="0.25">
      <c r="A2202" s="113">
        <v>44627</v>
      </c>
      <c r="B2202" s="21" t="s">
        <v>7657</v>
      </c>
      <c r="C2202" s="13" t="s">
        <v>7242</v>
      </c>
      <c r="D2202" s="778" t="s">
        <v>7704</v>
      </c>
      <c r="E2202" s="22">
        <v>19800</v>
      </c>
      <c r="F2202" s="19"/>
      <c r="G2202" s="20">
        <f t="shared" si="41"/>
        <v>19800</v>
      </c>
      <c r="H2202" s="1183"/>
    </row>
    <row r="2203" spans="1:8" x14ac:dyDescent="0.25">
      <c r="A2203" s="113">
        <v>44637</v>
      </c>
      <c r="B2203" s="21" t="s">
        <v>7657</v>
      </c>
      <c r="C2203" s="13" t="s">
        <v>5681</v>
      </c>
      <c r="D2203" s="766">
        <v>35</v>
      </c>
      <c r="E2203" s="22">
        <f>11300+8400+7000+11700+2500</f>
        <v>40900</v>
      </c>
      <c r="F2203" s="19"/>
      <c r="G2203" s="20">
        <f t="shared" si="41"/>
        <v>40900</v>
      </c>
      <c r="H2203" s="1183" t="s">
        <v>7705</v>
      </c>
    </row>
    <row r="2204" spans="1:8" x14ac:dyDescent="0.25">
      <c r="A2204" s="113">
        <v>44637</v>
      </c>
      <c r="B2204" s="21" t="s">
        <v>7555</v>
      </c>
      <c r="C2204" s="13" t="s">
        <v>5681</v>
      </c>
      <c r="D2204" s="766">
        <v>35</v>
      </c>
      <c r="E2204" s="22">
        <f>7600+3500</f>
        <v>11100</v>
      </c>
      <c r="F2204" s="19"/>
      <c r="G2204" s="20">
        <f t="shared" si="41"/>
        <v>11100</v>
      </c>
      <c r="H2204" s="1183"/>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70" t="s">
        <v>7748</v>
      </c>
    </row>
    <row r="2220" spans="1:8" x14ac:dyDescent="0.25">
      <c r="A2220" s="113">
        <v>44645</v>
      </c>
      <c r="B2220" s="21" t="s">
        <v>6505</v>
      </c>
      <c r="C2220" s="13" t="s">
        <v>166</v>
      </c>
      <c r="D2220" s="766"/>
      <c r="E2220" s="22"/>
      <c r="F2220" s="19">
        <v>51585</v>
      </c>
      <c r="G2220" s="14">
        <f t="shared" si="41"/>
        <v>-51585</v>
      </c>
      <c r="H2220" s="1170"/>
    </row>
    <row r="2221" spans="1:8" x14ac:dyDescent="0.25">
      <c r="A2221" s="113">
        <v>44645</v>
      </c>
      <c r="B2221" s="21" t="s">
        <v>7657</v>
      </c>
      <c r="C2221" s="13" t="s">
        <v>166</v>
      </c>
      <c r="D2221" s="766"/>
      <c r="E2221" s="22"/>
      <c r="F2221" s="19">
        <v>122000</v>
      </c>
      <c r="G2221" s="14">
        <f t="shared" si="41"/>
        <v>-122000</v>
      </c>
      <c r="H2221" s="1170"/>
    </row>
    <row r="2222" spans="1:8" x14ac:dyDescent="0.25">
      <c r="A2222" s="113">
        <v>44645</v>
      </c>
      <c r="B2222" s="21" t="s">
        <v>37</v>
      </c>
      <c r="C2222" s="13" t="s">
        <v>166</v>
      </c>
      <c r="D2222" s="766"/>
      <c r="E2222" s="22"/>
      <c r="F2222" s="19">
        <v>8000</v>
      </c>
      <c r="G2222" s="14">
        <f t="shared" si="41"/>
        <v>-8000</v>
      </c>
      <c r="H2222" s="1170"/>
    </row>
    <row r="2223" spans="1:8" x14ac:dyDescent="0.25">
      <c r="A2223" s="113">
        <v>44645</v>
      </c>
      <c r="B2223" s="21" t="s">
        <v>7555</v>
      </c>
      <c r="C2223" s="13" t="s">
        <v>166</v>
      </c>
      <c r="D2223" s="766"/>
      <c r="E2223" s="22"/>
      <c r="F2223" s="19">
        <v>7857</v>
      </c>
      <c r="G2223" s="14">
        <f t="shared" si="41"/>
        <v>-7857</v>
      </c>
      <c r="H2223" s="1170"/>
    </row>
    <row r="2224" spans="1:8" x14ac:dyDescent="0.25">
      <c r="A2224" s="113">
        <v>44651</v>
      </c>
      <c r="B2224" s="21" t="s">
        <v>7067</v>
      </c>
      <c r="C2224" s="13" t="s">
        <v>164</v>
      </c>
      <c r="D2224" s="766"/>
      <c r="E2224" s="22"/>
      <c r="F2224" s="19">
        <v>100000</v>
      </c>
      <c r="G2224" s="14">
        <f t="shared" si="41"/>
        <v>-100000</v>
      </c>
      <c r="H2224" s="1182" t="s">
        <v>7750</v>
      </c>
    </row>
    <row r="2225" spans="1:8" x14ac:dyDescent="0.25">
      <c r="A2225" s="113">
        <v>44651</v>
      </c>
      <c r="B2225" s="21" t="s">
        <v>7112</v>
      </c>
      <c r="C2225" s="13" t="s">
        <v>164</v>
      </c>
      <c r="D2225" s="766"/>
      <c r="E2225" s="22"/>
      <c r="F2225" s="19">
        <v>100000</v>
      </c>
      <c r="G2225" s="14">
        <f t="shared" si="41"/>
        <v>-100000</v>
      </c>
      <c r="H2225" s="1182"/>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85" t="s">
        <v>7754</v>
      </c>
    </row>
    <row r="2232" spans="1:8" x14ac:dyDescent="0.25">
      <c r="A2232" s="113">
        <v>44651</v>
      </c>
      <c r="B2232" s="21" t="s">
        <v>7732</v>
      </c>
      <c r="C2232" s="13" t="s">
        <v>180</v>
      </c>
      <c r="D2232" s="766" t="s">
        <v>3918</v>
      </c>
      <c r="E2232" s="22"/>
      <c r="F2232" s="19">
        <v>710</v>
      </c>
      <c r="G2232" s="14">
        <f t="shared" si="41"/>
        <v>-710</v>
      </c>
      <c r="H2232" s="1185"/>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85" t="s">
        <v>7813</v>
      </c>
    </row>
    <row r="2243" spans="1:8" x14ac:dyDescent="0.25">
      <c r="A2243" s="113">
        <v>44669</v>
      </c>
      <c r="B2243" s="21" t="s">
        <v>7657</v>
      </c>
      <c r="C2243" s="13" t="s">
        <v>7242</v>
      </c>
      <c r="D2243" s="766"/>
      <c r="E2243" s="22"/>
      <c r="F2243" s="19">
        <v>14740</v>
      </c>
      <c r="G2243" s="14">
        <f t="shared" si="41"/>
        <v>-14740</v>
      </c>
      <c r="H2243" s="1185"/>
    </row>
    <row r="2244" spans="1:8" x14ac:dyDescent="0.25">
      <c r="A2244" s="113">
        <v>44669</v>
      </c>
      <c r="B2244" s="21" t="s">
        <v>7112</v>
      </c>
      <c r="C2244" s="13" t="s">
        <v>7242</v>
      </c>
      <c r="D2244" s="766"/>
      <c r="E2244" s="22"/>
      <c r="F2244" s="19">
        <v>12000</v>
      </c>
      <c r="G2244" s="14">
        <f t="shared" si="41"/>
        <v>-12000</v>
      </c>
      <c r="H2244" s="1185"/>
    </row>
    <row r="2245" spans="1:8" x14ac:dyDescent="0.25">
      <c r="A2245" s="113">
        <v>44669</v>
      </c>
      <c r="B2245" s="21" t="s">
        <v>7555</v>
      </c>
      <c r="C2245" s="13" t="s">
        <v>7242</v>
      </c>
      <c r="D2245" s="766"/>
      <c r="E2245" s="22"/>
      <c r="F2245" s="19">
        <v>14230</v>
      </c>
      <c r="G2245" s="14">
        <f t="shared" si="41"/>
        <v>-14230</v>
      </c>
      <c r="H2245" s="1185"/>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04" t="s">
        <v>7845</v>
      </c>
    </row>
    <row r="2251" spans="1:8" x14ac:dyDescent="0.25">
      <c r="A2251" s="716">
        <v>44676</v>
      </c>
      <c r="B2251" s="717" t="s">
        <v>3946</v>
      </c>
      <c r="C2251" s="718" t="s">
        <v>438</v>
      </c>
      <c r="D2251" s="766"/>
      <c r="E2251" s="719"/>
      <c r="F2251" s="720">
        <v>2600</v>
      </c>
      <c r="G2251" s="719">
        <f t="shared" si="41"/>
        <v>-2600</v>
      </c>
      <c r="H2251" s="1204"/>
    </row>
    <row r="2252" spans="1:8" x14ac:dyDescent="0.25">
      <c r="A2252" s="716">
        <v>44676</v>
      </c>
      <c r="B2252" s="717" t="s">
        <v>7112</v>
      </c>
      <c r="C2252" s="718" t="s">
        <v>438</v>
      </c>
      <c r="D2252" s="766"/>
      <c r="E2252" s="719"/>
      <c r="F2252" s="720">
        <v>24420</v>
      </c>
      <c r="G2252" s="719">
        <f t="shared" si="41"/>
        <v>-24420</v>
      </c>
      <c r="H2252" s="1204"/>
    </row>
    <row r="2253" spans="1:8" x14ac:dyDescent="0.25">
      <c r="A2253" s="716">
        <v>44676</v>
      </c>
      <c r="B2253" s="717" t="s">
        <v>1400</v>
      </c>
      <c r="C2253" s="718" t="s">
        <v>438</v>
      </c>
      <c r="D2253" s="766"/>
      <c r="E2253" s="719"/>
      <c r="F2253" s="720">
        <v>57690</v>
      </c>
      <c r="G2253" s="719">
        <f t="shared" si="41"/>
        <v>-57690</v>
      </c>
      <c r="H2253" s="1204"/>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74" t="s">
        <v>7992</v>
      </c>
    </row>
    <row r="2268" spans="1:8" x14ac:dyDescent="0.25">
      <c r="A2268" s="113">
        <v>44695</v>
      </c>
      <c r="B2268" s="21" t="s">
        <v>7112</v>
      </c>
      <c r="C2268" s="13" t="s">
        <v>166</v>
      </c>
      <c r="D2268" s="766"/>
      <c r="E2268" s="22"/>
      <c r="F2268" s="19">
        <v>3880</v>
      </c>
      <c r="G2268" s="14">
        <f t="shared" si="41"/>
        <v>-3880</v>
      </c>
      <c r="H2268" s="1174"/>
    </row>
    <row r="2269" spans="1:8" x14ac:dyDescent="0.25">
      <c r="A2269" s="113">
        <v>44695</v>
      </c>
      <c r="B2269" s="21" t="s">
        <v>7555</v>
      </c>
      <c r="C2269" s="13" t="s">
        <v>166</v>
      </c>
      <c r="D2269" s="766"/>
      <c r="E2269" s="22"/>
      <c r="F2269" s="19">
        <v>25143</v>
      </c>
      <c r="G2269" s="14">
        <f t="shared" si="41"/>
        <v>-25143</v>
      </c>
      <c r="H2269" s="1174"/>
    </row>
    <row r="2270" spans="1:8" x14ac:dyDescent="0.25">
      <c r="A2270" s="113">
        <v>44695</v>
      </c>
      <c r="B2270" s="21" t="s">
        <v>1400</v>
      </c>
      <c r="C2270" s="13" t="s">
        <v>166</v>
      </c>
      <c r="D2270" s="766"/>
      <c r="E2270" s="22"/>
      <c r="F2270" s="19">
        <v>116480</v>
      </c>
      <c r="G2270" s="14">
        <f t="shared" si="41"/>
        <v>-116480</v>
      </c>
      <c r="H2270" s="1174"/>
    </row>
    <row r="2271" spans="1:8" x14ac:dyDescent="0.25">
      <c r="A2271" s="113">
        <v>44695</v>
      </c>
      <c r="B2271" s="21" t="s">
        <v>7746</v>
      </c>
      <c r="C2271" s="13" t="s">
        <v>166</v>
      </c>
      <c r="D2271" s="766"/>
      <c r="E2271" s="22"/>
      <c r="F2271" s="19">
        <v>24000</v>
      </c>
      <c r="G2271" s="14">
        <f t="shared" si="41"/>
        <v>-24000</v>
      </c>
      <c r="H2271" s="1174"/>
    </row>
    <row r="2272" spans="1:8" x14ac:dyDescent="0.25">
      <c r="A2272" s="113">
        <v>44695</v>
      </c>
      <c r="B2272" s="21" t="s">
        <v>7817</v>
      </c>
      <c r="C2272" s="13" t="s">
        <v>166</v>
      </c>
      <c r="D2272" s="766"/>
      <c r="E2272" s="22"/>
      <c r="F2272" s="19">
        <v>15820</v>
      </c>
      <c r="G2272" s="14">
        <f t="shared" si="41"/>
        <v>-15820</v>
      </c>
      <c r="H2272" s="1174"/>
    </row>
    <row r="2273" spans="1:8" x14ac:dyDescent="0.25">
      <c r="A2273" s="113">
        <v>44695</v>
      </c>
      <c r="B2273" s="21" t="s">
        <v>3945</v>
      </c>
      <c r="C2273" s="13" t="s">
        <v>166</v>
      </c>
      <c r="D2273" s="766"/>
      <c r="E2273" s="22"/>
      <c r="F2273" s="19">
        <v>5200</v>
      </c>
      <c r="G2273" s="14">
        <f t="shared" si="41"/>
        <v>-5200</v>
      </c>
      <c r="H2273" s="1174"/>
    </row>
    <row r="2274" spans="1:8" x14ac:dyDescent="0.25">
      <c r="A2274" s="113">
        <v>44695</v>
      </c>
      <c r="B2274" s="21" t="s">
        <v>1400</v>
      </c>
      <c r="C2274" s="13" t="s">
        <v>166</v>
      </c>
      <c r="D2274" s="766"/>
      <c r="E2274" s="22"/>
      <c r="F2274" s="19">
        <v>84852</v>
      </c>
      <c r="G2274" s="14">
        <f t="shared" si="41"/>
        <v>-84852</v>
      </c>
      <c r="H2274" s="1174"/>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72" t="s">
        <v>7900</v>
      </c>
    </row>
    <row r="2279" spans="1:8" x14ac:dyDescent="0.25">
      <c r="A2279" s="113">
        <v>44709</v>
      </c>
      <c r="B2279" s="21" t="s">
        <v>7067</v>
      </c>
      <c r="C2279" s="13" t="s">
        <v>164</v>
      </c>
      <c r="D2279" s="766"/>
      <c r="E2279" s="22"/>
      <c r="F2279" s="19">
        <v>49174</v>
      </c>
      <c r="G2279" s="14">
        <f t="shared" si="41"/>
        <v>-49174</v>
      </c>
      <c r="H2279" s="1172"/>
    </row>
    <row r="2280" spans="1:8" x14ac:dyDescent="0.25">
      <c r="A2280" s="113">
        <v>44709</v>
      </c>
      <c r="B2280" s="21" t="s">
        <v>7112</v>
      </c>
      <c r="C2280" s="13" t="s">
        <v>164</v>
      </c>
      <c r="D2280" s="766"/>
      <c r="E2280" s="22"/>
      <c r="F2280" s="19">
        <v>36997</v>
      </c>
      <c r="G2280" s="14">
        <f t="shared" si="41"/>
        <v>-36997</v>
      </c>
      <c r="H2280" s="1172"/>
    </row>
    <row r="2281" spans="1:8" x14ac:dyDescent="0.25">
      <c r="A2281" s="113">
        <v>44709</v>
      </c>
      <c r="B2281" s="21" t="s">
        <v>7555</v>
      </c>
      <c r="C2281" s="13" t="s">
        <v>164</v>
      </c>
      <c r="D2281" s="766"/>
      <c r="E2281" s="22"/>
      <c r="F2281" s="19">
        <v>4174</v>
      </c>
      <c r="G2281" s="14">
        <f t="shared" si="41"/>
        <v>-4174</v>
      </c>
      <c r="H2281" s="1172"/>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72" t="s">
        <v>7901</v>
      </c>
    </row>
    <row r="2285" spans="1:8" x14ac:dyDescent="0.25">
      <c r="A2285" s="113">
        <v>44711</v>
      </c>
      <c r="B2285" s="21" t="s">
        <v>7555</v>
      </c>
      <c r="C2285" s="13" t="s">
        <v>5681</v>
      </c>
      <c r="D2285" s="766"/>
      <c r="E2285" s="22"/>
      <c r="F2285" s="19">
        <v>5700</v>
      </c>
      <c r="G2285" s="14">
        <f t="shared" si="41"/>
        <v>-5700</v>
      </c>
      <c r="H2285" s="1172"/>
    </row>
    <row r="2286" spans="1:8" x14ac:dyDescent="0.25">
      <c r="A2286" s="113">
        <v>44711</v>
      </c>
      <c r="B2286" s="21" t="s">
        <v>7746</v>
      </c>
      <c r="C2286" s="13" t="s">
        <v>5681</v>
      </c>
      <c r="D2286" s="766"/>
      <c r="E2286" s="22"/>
      <c r="F2286" s="19">
        <v>74800</v>
      </c>
      <c r="G2286" s="14">
        <f t="shared" si="41"/>
        <v>-74800</v>
      </c>
      <c r="H2286" s="1172"/>
    </row>
    <row r="2287" spans="1:8" x14ac:dyDescent="0.25">
      <c r="A2287" s="113">
        <v>44711</v>
      </c>
      <c r="B2287" s="21" t="s">
        <v>7555</v>
      </c>
      <c r="C2287" s="13" t="s">
        <v>7242</v>
      </c>
      <c r="D2287" s="766"/>
      <c r="E2287" s="22"/>
      <c r="F2287" s="19">
        <v>50320</v>
      </c>
      <c r="G2287" s="14">
        <f t="shared" si="41"/>
        <v>-50320</v>
      </c>
      <c r="H2287" s="1172" t="s">
        <v>7902</v>
      </c>
    </row>
    <row r="2288" spans="1:8" x14ac:dyDescent="0.25">
      <c r="A2288" s="113">
        <v>44711</v>
      </c>
      <c r="B2288" s="21" t="s">
        <v>7657</v>
      </c>
      <c r="C2288" s="13" t="s">
        <v>7242</v>
      </c>
      <c r="D2288" s="766"/>
      <c r="E2288" s="22"/>
      <c r="F2288" s="19">
        <v>8180</v>
      </c>
      <c r="G2288" s="14">
        <f t="shared" si="41"/>
        <v>-8180</v>
      </c>
      <c r="H2288" s="1172"/>
    </row>
    <row r="2289" spans="1:8" x14ac:dyDescent="0.25">
      <c r="A2289" s="113">
        <v>44711</v>
      </c>
      <c r="B2289" s="21" t="s">
        <v>7817</v>
      </c>
      <c r="C2289" s="13" t="s">
        <v>7242</v>
      </c>
      <c r="D2289" s="766"/>
      <c r="E2289" s="22"/>
      <c r="F2289" s="19">
        <v>17000</v>
      </c>
      <c r="G2289" s="14">
        <f t="shared" si="41"/>
        <v>-17000</v>
      </c>
      <c r="H2289" s="1172"/>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72" t="s">
        <v>1157</v>
      </c>
    </row>
    <row r="2293" spans="1:8" x14ac:dyDescent="0.25">
      <c r="A2293" s="113">
        <v>44712</v>
      </c>
      <c r="B2293" s="21" t="s">
        <v>6408</v>
      </c>
      <c r="C2293" s="13" t="s">
        <v>3011</v>
      </c>
      <c r="D2293" s="766"/>
      <c r="E2293" s="22"/>
      <c r="F2293" s="19">
        <v>28567</v>
      </c>
      <c r="G2293" s="14">
        <f t="shared" si="41"/>
        <v>-28567</v>
      </c>
      <c r="H2293" s="1172"/>
    </row>
    <row r="2294" spans="1:8" x14ac:dyDescent="0.25">
      <c r="A2294" s="113">
        <v>44712</v>
      </c>
      <c r="B2294" s="21" t="s">
        <v>6511</v>
      </c>
      <c r="C2294" s="13" t="s">
        <v>3011</v>
      </c>
      <c r="D2294" s="766"/>
      <c r="E2294" s="22"/>
      <c r="F2294" s="19">
        <v>3053</v>
      </c>
      <c r="G2294" s="14">
        <f t="shared" si="41"/>
        <v>-3053</v>
      </c>
      <c r="H2294" s="1172"/>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84" t="s">
        <v>7995</v>
      </c>
    </row>
    <row r="2305" spans="1:8" x14ac:dyDescent="0.25">
      <c r="A2305" s="113">
        <v>44726</v>
      </c>
      <c r="B2305" s="21" t="s">
        <v>7921</v>
      </c>
      <c r="C2305" s="13" t="s">
        <v>166</v>
      </c>
      <c r="D2305" s="766"/>
      <c r="E2305" s="22"/>
      <c r="F2305" s="19">
        <v>132000</v>
      </c>
      <c r="G2305" s="14">
        <f t="shared" si="41"/>
        <v>-132000</v>
      </c>
      <c r="H2305" s="1184"/>
    </row>
    <row r="2306" spans="1:8" x14ac:dyDescent="0.25">
      <c r="A2306" s="113">
        <v>44726</v>
      </c>
      <c r="B2306" s="21" t="s">
        <v>7921</v>
      </c>
      <c r="C2306" s="13" t="s">
        <v>166</v>
      </c>
      <c r="D2306" s="766"/>
      <c r="E2306" s="22"/>
      <c r="F2306" s="19">
        <v>151650</v>
      </c>
      <c r="G2306" s="14">
        <f t="shared" si="41"/>
        <v>-151650</v>
      </c>
      <c r="H2306" s="1184"/>
    </row>
    <row r="2307" spans="1:8" x14ac:dyDescent="0.25">
      <c r="A2307" s="113">
        <v>44726</v>
      </c>
      <c r="B2307" s="21" t="s">
        <v>7921</v>
      </c>
      <c r="C2307" s="13" t="s">
        <v>166</v>
      </c>
      <c r="D2307" s="766"/>
      <c r="E2307" s="22"/>
      <c r="F2307" s="19">
        <f>500000-F2306-F2305-F2304</f>
        <v>60560</v>
      </c>
      <c r="G2307" s="14">
        <f t="shared" si="41"/>
        <v>-60560</v>
      </c>
      <c r="H2307" s="1184"/>
    </row>
    <row r="2308" spans="1:8" ht="15.75" customHeight="1" x14ac:dyDescent="0.25">
      <c r="A2308" s="113">
        <v>44726</v>
      </c>
      <c r="B2308" s="21" t="s">
        <v>2933</v>
      </c>
      <c r="C2308" s="13" t="s">
        <v>161</v>
      </c>
      <c r="D2308" s="766"/>
      <c r="E2308" s="22"/>
      <c r="F2308" s="19">
        <v>21337</v>
      </c>
      <c r="G2308" s="14">
        <f t="shared" si="41"/>
        <v>-21337</v>
      </c>
      <c r="H2308" s="1186" t="s">
        <v>7964</v>
      </c>
    </row>
    <row r="2309" spans="1:8" ht="15.75" customHeight="1" x14ac:dyDescent="0.25">
      <c r="A2309" s="113">
        <v>44726</v>
      </c>
      <c r="B2309" s="21" t="s">
        <v>7732</v>
      </c>
      <c r="C2309" s="13" t="s">
        <v>161</v>
      </c>
      <c r="D2309" s="766"/>
      <c r="E2309" s="22"/>
      <c r="F2309" s="19">
        <v>44651</v>
      </c>
      <c r="G2309" s="14">
        <f t="shared" si="41"/>
        <v>-44651</v>
      </c>
      <c r="H2309" s="1186"/>
    </row>
    <row r="2310" spans="1:8" ht="15.75" customHeight="1" x14ac:dyDescent="0.25">
      <c r="A2310" s="113">
        <v>44726</v>
      </c>
      <c r="B2310" s="21" t="s">
        <v>7746</v>
      </c>
      <c r="C2310" s="13" t="s">
        <v>161</v>
      </c>
      <c r="D2310" s="766"/>
      <c r="E2310" s="22"/>
      <c r="F2310" s="19">
        <v>33179</v>
      </c>
      <c r="G2310" s="14">
        <f t="shared" si="41"/>
        <v>-33179</v>
      </c>
      <c r="H2310" s="1186"/>
    </row>
    <row r="2311" spans="1:8" ht="16.5" customHeight="1" x14ac:dyDescent="0.25">
      <c r="A2311" s="113">
        <v>44726</v>
      </c>
      <c r="B2311" s="21" t="s">
        <v>7817</v>
      </c>
      <c r="C2311" s="13" t="s">
        <v>161</v>
      </c>
      <c r="D2311" s="766"/>
      <c r="E2311" s="22"/>
      <c r="F2311" s="19">
        <v>58530</v>
      </c>
      <c r="G2311" s="14">
        <f t="shared" si="41"/>
        <v>-58530</v>
      </c>
      <c r="H2311" s="1186"/>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71" t="s">
        <v>8541</v>
      </c>
    </row>
    <row r="2439" spans="1:8" x14ac:dyDescent="0.25">
      <c r="A2439" s="113">
        <v>44859</v>
      </c>
      <c r="B2439" s="21" t="s">
        <v>8077</v>
      </c>
      <c r="C2439" s="13" t="s">
        <v>166</v>
      </c>
      <c r="D2439" s="766"/>
      <c r="E2439" s="22"/>
      <c r="F2439" s="19">
        <v>31200</v>
      </c>
      <c r="G2439" s="14">
        <f t="shared" si="47"/>
        <v>-31200</v>
      </c>
      <c r="H2439" s="1171"/>
    </row>
    <row r="2440" spans="1:8" x14ac:dyDescent="0.25">
      <c r="A2440" s="113">
        <v>44859</v>
      </c>
      <c r="B2440" s="21" t="s">
        <v>8559</v>
      </c>
      <c r="C2440" s="13" t="s">
        <v>166</v>
      </c>
      <c r="D2440" s="766"/>
      <c r="E2440" s="22"/>
      <c r="F2440" s="19">
        <v>109718</v>
      </c>
      <c r="G2440" s="14">
        <f t="shared" si="47"/>
        <v>-109718</v>
      </c>
      <c r="H2440" s="1171"/>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73" t="s">
        <v>8554</v>
      </c>
    </row>
    <row r="2445" spans="1:8" x14ac:dyDescent="0.25">
      <c r="A2445" s="113">
        <v>44860</v>
      </c>
      <c r="B2445" s="21" t="s">
        <v>6505</v>
      </c>
      <c r="C2445" s="13" t="s">
        <v>2196</v>
      </c>
      <c r="D2445" s="766"/>
      <c r="E2445" s="22"/>
      <c r="F2445" s="19">
        <v>23920</v>
      </c>
      <c r="G2445" s="14">
        <f t="shared" si="47"/>
        <v>-23920</v>
      </c>
      <c r="H2445" s="1173"/>
    </row>
    <row r="2446" spans="1:8" x14ac:dyDescent="0.25">
      <c r="A2446" s="113">
        <v>44860</v>
      </c>
      <c r="B2446" s="21" t="s">
        <v>8559</v>
      </c>
      <c r="C2446" s="13" t="s">
        <v>2196</v>
      </c>
      <c r="D2446" s="766"/>
      <c r="E2446" s="22"/>
      <c r="F2446" s="19">
        <v>11080</v>
      </c>
      <c r="G2446" s="14">
        <f t="shared" si="47"/>
        <v>-11080</v>
      </c>
      <c r="H2446" s="1173"/>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81" t="s">
        <v>8627</v>
      </c>
    </row>
    <row r="2469" spans="1:8" x14ac:dyDescent="0.25">
      <c r="A2469" s="113">
        <v>44872</v>
      </c>
      <c r="B2469" s="21" t="s">
        <v>7817</v>
      </c>
      <c r="C2469" s="13" t="s">
        <v>162</v>
      </c>
      <c r="D2469" s="766"/>
      <c r="E2469" s="22"/>
      <c r="F2469" s="19">
        <v>35000</v>
      </c>
      <c r="G2469" s="14">
        <f t="shared" si="47"/>
        <v>-35000</v>
      </c>
      <c r="H2469" s="1181"/>
    </row>
    <row r="2470" spans="1:8" x14ac:dyDescent="0.25">
      <c r="A2470" s="113">
        <v>44872</v>
      </c>
      <c r="B2470" s="21" t="s">
        <v>7921</v>
      </c>
      <c r="C2470" s="13" t="s">
        <v>162</v>
      </c>
      <c r="D2470" s="766"/>
      <c r="E2470" s="22"/>
      <c r="F2470" s="19">
        <v>26000</v>
      </c>
      <c r="G2470" s="14">
        <f t="shared" si="47"/>
        <v>-26000</v>
      </c>
      <c r="H2470" s="1181"/>
    </row>
    <row r="2471" spans="1:8" x14ac:dyDescent="0.25">
      <c r="A2471" s="113">
        <v>44872</v>
      </c>
      <c r="B2471" s="21" t="s">
        <v>8077</v>
      </c>
      <c r="C2471" s="13" t="s">
        <v>162</v>
      </c>
      <c r="D2471" s="766"/>
      <c r="E2471" s="22"/>
      <c r="F2471" s="19">
        <v>32000</v>
      </c>
      <c r="G2471" s="14">
        <f t="shared" si="47"/>
        <v>-32000</v>
      </c>
      <c r="H2471" s="1181"/>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81" t="s">
        <v>8676</v>
      </c>
    </row>
    <row r="2487" spans="1:8" x14ac:dyDescent="0.25">
      <c r="A2487" s="113">
        <v>44882</v>
      </c>
      <c r="B2487" s="21" t="s">
        <v>8043</v>
      </c>
      <c r="C2487" s="13" t="s">
        <v>161</v>
      </c>
      <c r="D2487" s="766"/>
      <c r="E2487" s="22"/>
      <c r="F2487" s="19">
        <v>60000</v>
      </c>
      <c r="G2487" s="14">
        <f t="shared" si="48"/>
        <v>-60000</v>
      </c>
      <c r="H2487" s="1181"/>
    </row>
    <row r="2488" spans="1:8" x14ac:dyDescent="0.25">
      <c r="A2488" s="113">
        <v>44882</v>
      </c>
      <c r="B2488" s="21" t="s">
        <v>7817</v>
      </c>
      <c r="C2488" s="13" t="s">
        <v>161</v>
      </c>
      <c r="D2488" s="766"/>
      <c r="E2488" s="22"/>
      <c r="F2488" s="19">
        <v>95</v>
      </c>
      <c r="G2488" s="14">
        <f t="shared" si="48"/>
        <v>-95</v>
      </c>
      <c r="H2488" s="1181" t="s">
        <v>4977</v>
      </c>
    </row>
    <row r="2489" spans="1:8" x14ac:dyDescent="0.25">
      <c r="A2489" s="113">
        <v>44882</v>
      </c>
      <c r="B2489" s="21" t="s">
        <v>8043</v>
      </c>
      <c r="C2489" s="13" t="s">
        <v>161</v>
      </c>
      <c r="D2489" s="766"/>
      <c r="E2489" s="22"/>
      <c r="F2489" s="19">
        <v>383</v>
      </c>
      <c r="G2489" s="14">
        <f t="shared" si="48"/>
        <v>-383</v>
      </c>
      <c r="H2489" s="1181"/>
    </row>
    <row r="2490" spans="1:8" x14ac:dyDescent="0.25">
      <c r="A2490" s="113">
        <v>44882</v>
      </c>
      <c r="B2490" s="21" t="s">
        <v>7921</v>
      </c>
      <c r="C2490" s="13" t="s">
        <v>8394</v>
      </c>
      <c r="D2490" s="766"/>
      <c r="E2490" s="22"/>
      <c r="F2490" s="19">
        <v>100000</v>
      </c>
      <c r="G2490" s="14">
        <f t="shared" si="48"/>
        <v>-100000</v>
      </c>
      <c r="H2490" s="1226" t="s">
        <v>8635</v>
      </c>
    </row>
    <row r="2491" spans="1:8" x14ac:dyDescent="0.25">
      <c r="A2491" s="113">
        <v>44882</v>
      </c>
      <c r="B2491" s="21" t="s">
        <v>8043</v>
      </c>
      <c r="C2491" s="13" t="s">
        <v>8394</v>
      </c>
      <c r="D2491" s="766"/>
      <c r="E2491" s="22"/>
      <c r="F2491" s="19">
        <v>100000</v>
      </c>
      <c r="G2491" s="14">
        <f t="shared" si="48"/>
        <v>-100000</v>
      </c>
      <c r="H2491" s="1226"/>
    </row>
    <row r="2492" spans="1:8" x14ac:dyDescent="0.25">
      <c r="A2492" s="113">
        <v>44882</v>
      </c>
      <c r="B2492" s="21" t="s">
        <v>8559</v>
      </c>
      <c r="C2492" s="13" t="s">
        <v>8394</v>
      </c>
      <c r="D2492" s="766"/>
      <c r="E2492" s="22"/>
      <c r="F2492" s="19">
        <v>200000</v>
      </c>
      <c r="G2492" s="14">
        <f t="shared" si="48"/>
        <v>-200000</v>
      </c>
      <c r="H2492" s="1226"/>
    </row>
    <row r="2493" spans="1:8" x14ac:dyDescent="0.25">
      <c r="A2493" s="113">
        <v>44882</v>
      </c>
      <c r="B2493" s="21" t="s">
        <v>8532</v>
      </c>
      <c r="C2493" s="13" t="s">
        <v>8394</v>
      </c>
      <c r="D2493" s="766"/>
      <c r="E2493" s="22"/>
      <c r="F2493" s="19">
        <v>100000</v>
      </c>
      <c r="G2493" s="14">
        <f t="shared" si="48"/>
        <v>-100000</v>
      </c>
      <c r="H2493" s="1226"/>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72" t="s">
        <v>8721</v>
      </c>
    </row>
    <row r="2509" spans="1:8" x14ac:dyDescent="0.25">
      <c r="A2509" s="113">
        <v>44888</v>
      </c>
      <c r="B2509" s="21" t="s">
        <v>7953</v>
      </c>
      <c r="C2509" s="13" t="s">
        <v>180</v>
      </c>
      <c r="D2509" s="766"/>
      <c r="E2509" s="22"/>
      <c r="F2509" s="19">
        <v>28000</v>
      </c>
      <c r="G2509" s="14">
        <f t="shared" si="48"/>
        <v>-28000</v>
      </c>
      <c r="H2509" s="1172"/>
    </row>
    <row r="2510" spans="1:8" x14ac:dyDescent="0.25">
      <c r="A2510" s="113">
        <v>44888</v>
      </c>
      <c r="B2510" s="21" t="s">
        <v>8043</v>
      </c>
      <c r="C2510" s="13" t="s">
        <v>180</v>
      </c>
      <c r="D2510" s="766"/>
      <c r="E2510" s="22"/>
      <c r="F2510" s="19">
        <v>100000</v>
      </c>
      <c r="G2510" s="14">
        <f t="shared" si="48"/>
        <v>-100000</v>
      </c>
      <c r="H2510" s="1172"/>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70" t="s">
        <v>8635</v>
      </c>
    </row>
    <row r="2524" spans="1:8" x14ac:dyDescent="0.25">
      <c r="A2524" s="113">
        <v>44889</v>
      </c>
      <c r="B2524" s="21" t="s">
        <v>8043</v>
      </c>
      <c r="C2524" s="13" t="s">
        <v>8394</v>
      </c>
      <c r="D2524" s="766"/>
      <c r="E2524" s="22"/>
      <c r="F2524" s="19">
        <v>50117</v>
      </c>
      <c r="G2524" s="14">
        <f t="shared" si="48"/>
        <v>-50117</v>
      </c>
      <c r="H2524" s="1170"/>
    </row>
    <row r="2525" spans="1:8" x14ac:dyDescent="0.25">
      <c r="A2525" s="113">
        <v>44889</v>
      </c>
      <c r="B2525" s="21" t="s">
        <v>8077</v>
      </c>
      <c r="C2525" s="13" t="s">
        <v>8394</v>
      </c>
      <c r="D2525" s="766"/>
      <c r="E2525" s="22"/>
      <c r="F2525" s="19">
        <v>13496</v>
      </c>
      <c r="G2525" s="14">
        <f t="shared" si="48"/>
        <v>-13496</v>
      </c>
      <c r="H2525" s="1170"/>
    </row>
    <row r="2526" spans="1:8" x14ac:dyDescent="0.25">
      <c r="A2526" s="113">
        <v>44889</v>
      </c>
      <c r="B2526" s="21" t="s">
        <v>8559</v>
      </c>
      <c r="C2526" s="13" t="s">
        <v>8394</v>
      </c>
      <c r="D2526" s="766"/>
      <c r="E2526" s="22"/>
      <c r="F2526" s="19">
        <v>115599</v>
      </c>
      <c r="G2526" s="14">
        <f t="shared" si="48"/>
        <v>-115599</v>
      </c>
      <c r="H2526" s="1170"/>
    </row>
    <row r="2527" spans="1:8" x14ac:dyDescent="0.25">
      <c r="A2527" s="113">
        <v>44889</v>
      </c>
      <c r="B2527" s="21" t="s">
        <v>8532</v>
      </c>
      <c r="C2527" s="13" t="s">
        <v>8394</v>
      </c>
      <c r="D2527" s="766"/>
      <c r="E2527" s="22"/>
      <c r="F2527" s="19">
        <v>72562</v>
      </c>
      <c r="G2527" s="14">
        <f t="shared" si="48"/>
        <v>-72562</v>
      </c>
      <c r="H2527" s="1170"/>
    </row>
    <row r="2528" spans="1:8" x14ac:dyDescent="0.25">
      <c r="A2528" s="113">
        <v>44889</v>
      </c>
      <c r="B2528" s="21" t="s">
        <v>8657</v>
      </c>
      <c r="C2528" s="13" t="s">
        <v>8394</v>
      </c>
      <c r="D2528" s="766"/>
      <c r="E2528" s="22"/>
      <c r="F2528" s="19">
        <f>500000-F2527-F2526-F2525-F2524-F2523</f>
        <v>197007</v>
      </c>
      <c r="G2528" s="14">
        <f t="shared" si="48"/>
        <v>-197007</v>
      </c>
      <c r="H2528" s="1170"/>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80" t="s">
        <v>8824</v>
      </c>
    </row>
    <row r="2555" spans="1:8" x14ac:dyDescent="0.25">
      <c r="A2555" s="113">
        <v>44902</v>
      </c>
      <c r="B2555" s="10" t="s">
        <v>8339</v>
      </c>
      <c r="C2555" s="11" t="s">
        <v>2196</v>
      </c>
      <c r="F2555" s="9">
        <v>39210</v>
      </c>
      <c r="G2555" s="6">
        <f t="shared" si="48"/>
        <v>-39210</v>
      </c>
      <c r="H2555" s="1180"/>
    </row>
    <row r="2556" spans="1:8" x14ac:dyDescent="0.25">
      <c r="A2556" s="113">
        <v>44902</v>
      </c>
      <c r="B2556" s="10" t="s">
        <v>8559</v>
      </c>
      <c r="C2556" s="11" t="s">
        <v>2196</v>
      </c>
      <c r="F2556" s="9">
        <v>18450</v>
      </c>
      <c r="G2556" s="6">
        <f t="shared" si="48"/>
        <v>-18450</v>
      </c>
      <c r="H2556" s="1180"/>
    </row>
    <row r="2557" spans="1:8" x14ac:dyDescent="0.25">
      <c r="A2557" s="113">
        <v>44902</v>
      </c>
      <c r="B2557" s="10" t="s">
        <v>8657</v>
      </c>
      <c r="C2557" s="11" t="s">
        <v>2196</v>
      </c>
      <c r="F2557" s="9">
        <v>80000</v>
      </c>
      <c r="G2557" s="6">
        <f t="shared" si="48"/>
        <v>-80000</v>
      </c>
      <c r="H2557" s="1180"/>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74" t="s">
        <v>8851</v>
      </c>
    </row>
    <row r="2565" spans="1:8" x14ac:dyDescent="0.25">
      <c r="A2565" s="113">
        <v>44907</v>
      </c>
      <c r="B2565" s="743" t="s">
        <v>3946</v>
      </c>
      <c r="C2565" s="750" t="s">
        <v>438</v>
      </c>
      <c r="D2565" s="779"/>
      <c r="E2565" s="751"/>
      <c r="F2565" s="752">
        <v>68000</v>
      </c>
      <c r="G2565" s="753">
        <f t="shared" si="48"/>
        <v>-68000</v>
      </c>
      <c r="H2565" s="1174"/>
    </row>
    <row r="2566" spans="1:8" x14ac:dyDescent="0.25">
      <c r="A2566" s="113">
        <v>44907</v>
      </c>
      <c r="B2566" s="743" t="s">
        <v>1400</v>
      </c>
      <c r="C2566" s="750" t="s">
        <v>438</v>
      </c>
      <c r="D2566" s="779"/>
      <c r="E2566" s="751"/>
      <c r="F2566" s="752">
        <v>7600</v>
      </c>
      <c r="G2566" s="753">
        <f t="shared" si="48"/>
        <v>-7600</v>
      </c>
      <c r="H2566" s="1174"/>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79" t="s">
        <v>8869</v>
      </c>
    </row>
    <row r="2575" spans="1:8" x14ac:dyDescent="0.25">
      <c r="A2575" s="113">
        <v>44910</v>
      </c>
      <c r="B2575" s="743" t="s">
        <v>6505</v>
      </c>
      <c r="C2575" s="750" t="s">
        <v>164</v>
      </c>
      <c r="D2575" s="779"/>
      <c r="E2575" s="751"/>
      <c r="F2575" s="752">
        <v>9328</v>
      </c>
      <c r="G2575" s="753">
        <f t="shared" si="48"/>
        <v>-9328</v>
      </c>
      <c r="H2575" s="1179"/>
    </row>
    <row r="2576" spans="1:8" x14ac:dyDescent="0.25">
      <c r="A2576" s="113">
        <v>44910</v>
      </c>
      <c r="B2576" s="743" t="s">
        <v>7067</v>
      </c>
      <c r="C2576" s="750" t="s">
        <v>164</v>
      </c>
      <c r="D2576" s="779"/>
      <c r="E2576" s="751"/>
      <c r="F2576" s="752">
        <v>247</v>
      </c>
      <c r="G2576" s="753">
        <f t="shared" si="48"/>
        <v>-247</v>
      </c>
      <c r="H2576" s="1179"/>
    </row>
    <row r="2577" spans="1:8" x14ac:dyDescent="0.25">
      <c r="A2577" s="113">
        <v>44910</v>
      </c>
      <c r="B2577" s="743" t="s">
        <v>1400</v>
      </c>
      <c r="C2577" s="750" t="s">
        <v>164</v>
      </c>
      <c r="D2577" s="779"/>
      <c r="E2577" s="751"/>
      <c r="F2577" s="752">
        <v>23076</v>
      </c>
      <c r="G2577" s="753">
        <f t="shared" si="48"/>
        <v>-23076</v>
      </c>
      <c r="H2577" s="1179"/>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78" t="s">
        <v>8896</v>
      </c>
    </row>
    <row r="2583" spans="1:8" x14ac:dyDescent="0.25">
      <c r="A2583" s="113">
        <v>44914</v>
      </c>
      <c r="B2583" s="743" t="s">
        <v>6511</v>
      </c>
      <c r="C2583" s="750" t="s">
        <v>3011</v>
      </c>
      <c r="D2583" s="779"/>
      <c r="E2583" s="751"/>
      <c r="F2583" s="752">
        <v>11000</v>
      </c>
      <c r="G2583" s="753">
        <f t="shared" si="48"/>
        <v>-11000</v>
      </c>
      <c r="H2583" s="1178"/>
    </row>
    <row r="2584" spans="1:8" x14ac:dyDescent="0.25">
      <c r="A2584" s="113">
        <v>44914</v>
      </c>
      <c r="B2584" s="743" t="s">
        <v>8043</v>
      </c>
      <c r="C2584" s="750" t="s">
        <v>3011</v>
      </c>
      <c r="D2584" s="779"/>
      <c r="E2584" s="751"/>
      <c r="F2584" s="752">
        <v>25000</v>
      </c>
      <c r="G2584" s="753">
        <f t="shared" si="48"/>
        <v>-25000</v>
      </c>
      <c r="H2584" s="1178"/>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3" t="s">
        <v>8989</v>
      </c>
    </row>
    <row r="2616" spans="1:8" x14ac:dyDescent="0.25">
      <c r="A2616" s="113">
        <v>44933</v>
      </c>
      <c r="B2616" s="21" t="s">
        <v>7921</v>
      </c>
      <c r="C2616" s="13" t="s">
        <v>8456</v>
      </c>
      <c r="D2616" s="766"/>
      <c r="E2616" s="22"/>
      <c r="F2616" s="19">
        <v>42000</v>
      </c>
      <c r="G2616" s="14">
        <f t="shared" si="48"/>
        <v>-42000</v>
      </c>
      <c r="H2616" s="1165"/>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75" t="s">
        <v>9034</v>
      </c>
    </row>
    <row r="2626" spans="1:8" x14ac:dyDescent="0.25">
      <c r="A2626" s="113">
        <v>44942</v>
      </c>
      <c r="B2626" s="21" t="s">
        <v>7921</v>
      </c>
      <c r="C2626" s="13" t="s">
        <v>166</v>
      </c>
      <c r="D2626" s="766"/>
      <c r="E2626" s="783"/>
      <c r="F2626" s="142">
        <v>25000</v>
      </c>
      <c r="G2626" s="784">
        <f t="shared" si="48"/>
        <v>-25000</v>
      </c>
      <c r="H2626" s="1176"/>
    </row>
    <row r="2627" spans="1:8" x14ac:dyDescent="0.25">
      <c r="A2627" s="113">
        <v>44942</v>
      </c>
      <c r="B2627" s="21" t="s">
        <v>8339</v>
      </c>
      <c r="C2627" s="13" t="s">
        <v>166</v>
      </c>
      <c r="D2627" s="766"/>
      <c r="E2627" s="783"/>
      <c r="F2627" s="142">
        <v>69000</v>
      </c>
      <c r="G2627" s="784">
        <f t="shared" si="48"/>
        <v>-69000</v>
      </c>
      <c r="H2627" s="1176"/>
    </row>
    <row r="2628" spans="1:8" x14ac:dyDescent="0.25">
      <c r="A2628" s="113">
        <v>44942</v>
      </c>
      <c r="B2628" s="21" t="s">
        <v>8559</v>
      </c>
      <c r="C2628" s="13" t="s">
        <v>166</v>
      </c>
      <c r="D2628" s="766"/>
      <c r="E2628" s="783"/>
      <c r="F2628" s="142">
        <v>15282</v>
      </c>
      <c r="G2628" s="784">
        <f t="shared" si="48"/>
        <v>-15282</v>
      </c>
      <c r="H2628" s="1176"/>
    </row>
    <row r="2629" spans="1:8" ht="16.5" thickBot="1" x14ac:dyDescent="0.3">
      <c r="A2629" s="113">
        <v>44942</v>
      </c>
      <c r="B2629" s="21" t="s">
        <v>8532</v>
      </c>
      <c r="C2629" s="13" t="s">
        <v>166</v>
      </c>
      <c r="D2629" s="766"/>
      <c r="E2629" s="783"/>
      <c r="F2629" s="786">
        <v>47891</v>
      </c>
      <c r="G2629" s="784">
        <f t="shared" si="48"/>
        <v>-47891</v>
      </c>
      <c r="H2629" s="1177"/>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3" t="s">
        <v>9075</v>
      </c>
    </row>
    <row r="2636" spans="1:8" x14ac:dyDescent="0.25">
      <c r="A2636" s="113">
        <v>44949</v>
      </c>
      <c r="B2636" s="21" t="s">
        <v>8339</v>
      </c>
      <c r="C2636" s="13" t="s">
        <v>169</v>
      </c>
      <c r="D2636" s="766"/>
      <c r="E2636" s="22"/>
      <c r="F2636" s="19">
        <v>65227</v>
      </c>
      <c r="G2636" s="784">
        <f t="shared" si="48"/>
        <v>-65227</v>
      </c>
      <c r="H2636" s="1165"/>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75" t="s">
        <v>10316</v>
      </c>
    </row>
    <row r="2651" spans="1:8" x14ac:dyDescent="0.25">
      <c r="A2651" s="113">
        <v>44957</v>
      </c>
      <c r="B2651" s="21" t="s">
        <v>8657</v>
      </c>
      <c r="C2651" s="13" t="s">
        <v>7242</v>
      </c>
      <c r="D2651" s="766"/>
      <c r="E2651" s="22"/>
      <c r="F2651" s="19">
        <v>443603</v>
      </c>
      <c r="G2651" s="14">
        <f t="shared" ref="G2651" si="49">E2651-F2651</f>
        <v>-443603</v>
      </c>
      <c r="H2651" s="1177"/>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18" t="s">
        <v>9307</v>
      </c>
      <c r="E2657" s="22">
        <v>56000</v>
      </c>
      <c r="F2657" s="19"/>
      <c r="G2657" s="14">
        <f t="shared" si="48"/>
        <v>56000</v>
      </c>
      <c r="H2657" s="922" t="s">
        <v>9308</v>
      </c>
    </row>
    <row r="2658" spans="1:8" x14ac:dyDescent="0.25">
      <c r="A2658" s="113">
        <v>44965</v>
      </c>
      <c r="B2658" s="21" t="s">
        <v>8043</v>
      </c>
      <c r="C2658" s="13" t="s">
        <v>169</v>
      </c>
      <c r="D2658" s="1219"/>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66" t="s">
        <v>9309</v>
      </c>
    </row>
    <row r="2660" spans="1:8" x14ac:dyDescent="0.25">
      <c r="A2660" s="113">
        <v>44965</v>
      </c>
      <c r="B2660" s="21" t="s">
        <v>8339</v>
      </c>
      <c r="C2660" s="13" t="s">
        <v>169</v>
      </c>
      <c r="D2660" s="766"/>
      <c r="E2660" s="22"/>
      <c r="F2660" s="19">
        <v>10173</v>
      </c>
      <c r="G2660" s="14">
        <f t="shared" si="48"/>
        <v>-10173</v>
      </c>
      <c r="H2660" s="1167"/>
    </row>
    <row r="2661" spans="1:8" x14ac:dyDescent="0.25">
      <c r="A2661" s="113">
        <v>44965</v>
      </c>
      <c r="B2661" s="21" t="s">
        <v>8876</v>
      </c>
      <c r="C2661" s="13" t="s">
        <v>169</v>
      </c>
      <c r="D2661" s="766"/>
      <c r="E2661" s="22"/>
      <c r="F2661" s="19">
        <v>23827</v>
      </c>
      <c r="G2661" s="14">
        <f t="shared" si="48"/>
        <v>-23827</v>
      </c>
      <c r="H2661" s="1168"/>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18" t="s">
        <v>9325</v>
      </c>
      <c r="E2663" s="22">
        <f>6336+15840+24960+43680</f>
        <v>90816</v>
      </c>
      <c r="F2663" s="19"/>
      <c r="G2663" s="14">
        <f t="shared" si="48"/>
        <v>90816</v>
      </c>
      <c r="H2663" s="1220" t="s">
        <v>9326</v>
      </c>
    </row>
    <row r="2664" spans="1:8" x14ac:dyDescent="0.25">
      <c r="A2664" s="113">
        <v>44967</v>
      </c>
      <c r="B2664" s="21" t="s">
        <v>8043</v>
      </c>
      <c r="C2664" s="13" t="s">
        <v>5187</v>
      </c>
      <c r="D2664" s="1219"/>
      <c r="E2664" s="22">
        <f>5032+5596</f>
        <v>10628</v>
      </c>
      <c r="F2664" s="19"/>
      <c r="G2664" s="14">
        <f t="shared" si="48"/>
        <v>10628</v>
      </c>
      <c r="H2664" s="1221"/>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18" t="s">
        <v>9350</v>
      </c>
      <c r="E2666" s="22">
        <f>15552+18000</f>
        <v>33552</v>
      </c>
      <c r="F2666" s="19"/>
      <c r="G2666" s="14">
        <f t="shared" si="48"/>
        <v>33552</v>
      </c>
      <c r="H2666" s="1220" t="s">
        <v>9326</v>
      </c>
    </row>
    <row r="2667" spans="1:8" x14ac:dyDescent="0.25">
      <c r="A2667" s="113">
        <v>44967</v>
      </c>
      <c r="B2667" s="21" t="s">
        <v>8339</v>
      </c>
      <c r="C2667" s="13" t="s">
        <v>5187</v>
      </c>
      <c r="D2667" s="1219"/>
      <c r="E2667" s="22">
        <v>28080</v>
      </c>
      <c r="F2667" s="19"/>
      <c r="G2667" s="14">
        <f t="shared" si="48"/>
        <v>28080</v>
      </c>
      <c r="H2667" s="1221"/>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8" t="s">
        <v>9351</v>
      </c>
    </row>
    <row r="2685" spans="1:8" x14ac:dyDescent="0.25">
      <c r="A2685" s="113">
        <v>44973</v>
      </c>
      <c r="B2685" s="21" t="s">
        <v>8077</v>
      </c>
      <c r="C2685" s="13" t="s">
        <v>5187</v>
      </c>
      <c r="D2685" s="766"/>
      <c r="E2685" s="22"/>
      <c r="F2685" s="19">
        <v>63132</v>
      </c>
      <c r="G2685" s="14">
        <f t="shared" si="48"/>
        <v>-63132</v>
      </c>
      <c r="H2685" s="1199"/>
    </row>
    <row r="2686" spans="1:8" x14ac:dyDescent="0.25">
      <c r="A2686" s="113">
        <v>44973</v>
      </c>
      <c r="B2686" s="21" t="s">
        <v>8339</v>
      </c>
      <c r="C2686" s="13" t="s">
        <v>5187</v>
      </c>
      <c r="D2686" s="766"/>
      <c r="E2686" s="22"/>
      <c r="F2686" s="19">
        <v>98924</v>
      </c>
      <c r="G2686" s="14">
        <f t="shared" si="48"/>
        <v>-98924</v>
      </c>
      <c r="H2686" s="1200"/>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43" t="s">
        <v>9458</v>
      </c>
    </row>
    <row r="2702" spans="1:8" x14ac:dyDescent="0.25">
      <c r="A2702" s="113">
        <v>45001</v>
      </c>
      <c r="B2702" s="21" t="s">
        <v>8532</v>
      </c>
      <c r="C2702" s="13" t="s">
        <v>166</v>
      </c>
      <c r="D2702" s="766"/>
      <c r="E2702" s="22"/>
      <c r="F2702" s="19">
        <v>15069</v>
      </c>
      <c r="G2702" s="14">
        <f t="shared" si="48"/>
        <v>-15069</v>
      </c>
      <c r="H2702" s="1244"/>
    </row>
    <row r="2703" spans="1:8" x14ac:dyDescent="0.25">
      <c r="A2703" s="113">
        <v>45001</v>
      </c>
      <c r="B2703" s="21" t="s">
        <v>8657</v>
      </c>
      <c r="C2703" s="13" t="s">
        <v>166</v>
      </c>
      <c r="D2703" s="766"/>
      <c r="E2703" s="22"/>
      <c r="F2703" s="19">
        <v>848690</v>
      </c>
      <c r="G2703" s="14">
        <f t="shared" si="48"/>
        <v>-848690</v>
      </c>
      <c r="H2703" s="1244"/>
    </row>
    <row r="2704" spans="1:8" x14ac:dyDescent="0.25">
      <c r="A2704" s="113">
        <v>45001</v>
      </c>
      <c r="B2704" s="21" t="s">
        <v>8868</v>
      </c>
      <c r="C2704" s="13" t="s">
        <v>166</v>
      </c>
      <c r="D2704" s="766"/>
      <c r="E2704" s="22"/>
      <c r="F2704" s="19">
        <v>78000</v>
      </c>
      <c r="G2704" s="14">
        <f t="shared" si="48"/>
        <v>-78000</v>
      </c>
      <c r="H2704" s="1244"/>
    </row>
    <row r="2705" spans="1:8" x14ac:dyDescent="0.25">
      <c r="A2705" s="113">
        <v>45001</v>
      </c>
      <c r="B2705" s="21" t="s">
        <v>8876</v>
      </c>
      <c r="C2705" s="13" t="s">
        <v>166</v>
      </c>
      <c r="D2705" s="766"/>
      <c r="E2705" s="22"/>
      <c r="F2705" s="19">
        <v>115000</v>
      </c>
      <c r="G2705" s="14">
        <f t="shared" si="48"/>
        <v>-115000</v>
      </c>
      <c r="H2705" s="1245"/>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22" t="s">
        <v>9479</v>
      </c>
    </row>
    <row r="2709" spans="1:8" x14ac:dyDescent="0.25">
      <c r="A2709" s="113">
        <v>45002</v>
      </c>
      <c r="B2709" s="21" t="s">
        <v>8868</v>
      </c>
      <c r="C2709" s="13" t="s">
        <v>180</v>
      </c>
      <c r="D2709" s="766"/>
      <c r="E2709" s="22"/>
      <c r="F2709" s="19">
        <v>164160</v>
      </c>
      <c r="G2709" s="14">
        <f t="shared" si="48"/>
        <v>-164160</v>
      </c>
      <c r="H2709" s="1223"/>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22" t="s">
        <v>9007</v>
      </c>
    </row>
    <row r="2714" spans="1:8" x14ac:dyDescent="0.25">
      <c r="A2714" s="113">
        <v>45005</v>
      </c>
      <c r="B2714" s="21" t="s">
        <v>8657</v>
      </c>
      <c r="C2714" s="13" t="s">
        <v>8394</v>
      </c>
      <c r="D2714" s="766"/>
      <c r="E2714" s="22"/>
      <c r="F2714" s="19">
        <v>371446</v>
      </c>
      <c r="G2714" s="14">
        <f t="shared" si="53"/>
        <v>-371446</v>
      </c>
      <c r="H2714" s="1223"/>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24" t="s">
        <v>9283</v>
      </c>
      <c r="E2726" s="22">
        <v>28496</v>
      </c>
      <c r="F2726" s="19"/>
      <c r="G2726" s="14">
        <f t="shared" si="53"/>
        <v>28496</v>
      </c>
      <c r="H2726" s="1220" t="s">
        <v>9326</v>
      </c>
    </row>
    <row r="2727" spans="1:8" x14ac:dyDescent="0.25">
      <c r="A2727" s="113">
        <v>45019</v>
      </c>
      <c r="B2727" s="21" t="s">
        <v>3946</v>
      </c>
      <c r="C2727" s="13" t="s">
        <v>8394</v>
      </c>
      <c r="D2727" s="1225"/>
      <c r="E2727" s="22">
        <v>8745</v>
      </c>
      <c r="F2727" s="19"/>
      <c r="G2727" s="14">
        <f t="shared" si="53"/>
        <v>8745</v>
      </c>
      <c r="H2727" s="1221"/>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18" t="s">
        <v>9602</v>
      </c>
      <c r="E2731" s="22">
        <v>20000</v>
      </c>
      <c r="F2731" s="19"/>
      <c r="G2731" s="14">
        <f t="shared" si="53"/>
        <v>20000</v>
      </c>
      <c r="H2731" s="1220" t="s">
        <v>9326</v>
      </c>
    </row>
    <row r="2732" spans="1:8" x14ac:dyDescent="0.25">
      <c r="A2732" s="113">
        <v>45024</v>
      </c>
      <c r="B2732" s="21" t="s">
        <v>8043</v>
      </c>
      <c r="C2732" s="13" t="s">
        <v>5187</v>
      </c>
      <c r="D2732" s="1219"/>
      <c r="E2732" s="22">
        <v>15000</v>
      </c>
      <c r="F2732" s="19"/>
      <c r="G2732" s="14">
        <f t="shared" si="53"/>
        <v>15000</v>
      </c>
      <c r="H2732" s="1221"/>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46" t="s">
        <v>12277</v>
      </c>
    </row>
    <row r="2736" spans="1:8" x14ac:dyDescent="0.25">
      <c r="A2736" s="113">
        <v>45026</v>
      </c>
      <c r="B2736" s="21" t="s">
        <v>8339</v>
      </c>
      <c r="C2736" s="13" t="s">
        <v>5187</v>
      </c>
      <c r="D2736" s="766"/>
      <c r="E2736" s="22"/>
      <c r="F2736" s="19">
        <v>20624</v>
      </c>
      <c r="G2736" s="14">
        <f t="shared" si="53"/>
        <v>-20624</v>
      </c>
      <c r="H2736" s="1247"/>
    </row>
    <row r="2737" spans="1:8" x14ac:dyDescent="0.25">
      <c r="A2737" s="113">
        <v>45026</v>
      </c>
      <c r="B2737" s="21" t="s">
        <v>8876</v>
      </c>
      <c r="C2737" s="13" t="s">
        <v>5187</v>
      </c>
      <c r="D2737" s="766"/>
      <c r="E2737" s="22"/>
      <c r="F2737" s="19">
        <v>34826</v>
      </c>
      <c r="G2737" s="14">
        <f t="shared" si="53"/>
        <v>-34826</v>
      </c>
      <c r="H2737" s="1248"/>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37" t="s">
        <v>9656</v>
      </c>
    </row>
    <row r="2742" spans="1:8" ht="15.75" customHeight="1" x14ac:dyDescent="0.25">
      <c r="A2742" s="113">
        <v>45029</v>
      </c>
      <c r="B2742" s="21" t="s">
        <v>7657</v>
      </c>
      <c r="C2742" s="13" t="s">
        <v>5681</v>
      </c>
      <c r="D2742" s="766"/>
      <c r="E2742" s="783"/>
      <c r="F2742" s="142">
        <v>40900</v>
      </c>
      <c r="G2742" s="784">
        <f t="shared" si="53"/>
        <v>-40900</v>
      </c>
      <c r="H2742" s="1238"/>
    </row>
    <row r="2743" spans="1:8" ht="15.75" customHeight="1" x14ac:dyDescent="0.25">
      <c r="A2743" s="113">
        <v>45029</v>
      </c>
      <c r="B2743" s="21" t="s">
        <v>7555</v>
      </c>
      <c r="C2743" s="13" t="s">
        <v>5681</v>
      </c>
      <c r="D2743" s="766"/>
      <c r="E2743" s="783"/>
      <c r="F2743" s="142">
        <v>5400</v>
      </c>
      <c r="G2743" s="784">
        <f t="shared" si="53"/>
        <v>-5400</v>
      </c>
      <c r="H2743" s="1238"/>
    </row>
    <row r="2744" spans="1:8" ht="16.5" thickBot="1" x14ac:dyDescent="0.3">
      <c r="A2744" s="113">
        <v>45029</v>
      </c>
      <c r="B2744" s="21" t="s">
        <v>8657</v>
      </c>
      <c r="C2744" s="13" t="s">
        <v>5681</v>
      </c>
      <c r="D2744" s="766"/>
      <c r="E2744" s="783"/>
      <c r="F2744" s="786">
        <v>40520</v>
      </c>
      <c r="G2744" s="784">
        <f t="shared" si="53"/>
        <v>-40520</v>
      </c>
      <c r="H2744" s="1239"/>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37" t="s">
        <v>9656</v>
      </c>
    </row>
    <row r="2747" spans="1:8" x14ac:dyDescent="0.25">
      <c r="A2747" s="113">
        <v>45031</v>
      </c>
      <c r="B2747" s="21" t="s">
        <v>8876</v>
      </c>
      <c r="C2747" s="13" t="s">
        <v>169</v>
      </c>
      <c r="D2747" s="766"/>
      <c r="E2747" s="783"/>
      <c r="F2747" s="142">
        <v>18365</v>
      </c>
      <c r="G2747" s="784">
        <f t="shared" si="53"/>
        <v>-18365</v>
      </c>
      <c r="H2747" s="1238"/>
    </row>
    <row r="2748" spans="1:8" x14ac:dyDescent="0.25">
      <c r="A2748" s="113">
        <v>45031</v>
      </c>
      <c r="B2748" s="21" t="s">
        <v>9409</v>
      </c>
      <c r="C2748" s="13" t="s">
        <v>169</v>
      </c>
      <c r="D2748" s="766"/>
      <c r="E2748" s="783"/>
      <c r="F2748" s="142">
        <v>20500</v>
      </c>
      <c r="G2748" s="784">
        <f t="shared" si="53"/>
        <v>-20500</v>
      </c>
      <c r="H2748" s="1238"/>
    </row>
    <row r="2749" spans="1:8" ht="16.5" thickBot="1" x14ac:dyDescent="0.3">
      <c r="A2749" s="113">
        <v>45031</v>
      </c>
      <c r="B2749" s="21" t="s">
        <v>9409</v>
      </c>
      <c r="C2749" s="13" t="s">
        <v>169</v>
      </c>
      <c r="D2749" s="766"/>
      <c r="E2749" s="783"/>
      <c r="F2749" s="786">
        <v>4135</v>
      </c>
      <c r="G2749" s="784">
        <f t="shared" si="53"/>
        <v>-4135</v>
      </c>
      <c r="H2749" s="1239"/>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54" t="s">
        <v>9726</v>
      </c>
    </row>
    <row r="2754" spans="1:8" x14ac:dyDescent="0.25">
      <c r="A2754" s="113">
        <v>45035</v>
      </c>
      <c r="B2754" s="21" t="s">
        <v>8657</v>
      </c>
      <c r="C2754" s="13" t="s">
        <v>8394</v>
      </c>
      <c r="D2754" s="766"/>
      <c r="E2754" s="783"/>
      <c r="F2754" s="142">
        <v>51861</v>
      </c>
      <c r="G2754" s="14">
        <f t="shared" si="54"/>
        <v>-51861</v>
      </c>
      <c r="H2754" s="1255"/>
    </row>
    <row r="2755" spans="1:8" x14ac:dyDescent="0.25">
      <c r="A2755" s="113">
        <v>45035</v>
      </c>
      <c r="B2755" s="21" t="s">
        <v>8876</v>
      </c>
      <c r="C2755" s="13" t="s">
        <v>8394</v>
      </c>
      <c r="D2755" s="766"/>
      <c r="E2755" s="783"/>
      <c r="F2755" s="142">
        <v>17015</v>
      </c>
      <c r="G2755" s="14">
        <f t="shared" si="54"/>
        <v>-17015</v>
      </c>
      <c r="H2755" s="1255"/>
    </row>
    <row r="2756" spans="1:8" x14ac:dyDescent="0.25">
      <c r="A2756" s="113">
        <v>45035</v>
      </c>
      <c r="B2756" s="21" t="s">
        <v>9507</v>
      </c>
      <c r="C2756" s="13" t="s">
        <v>8394</v>
      </c>
      <c r="D2756" s="766"/>
      <c r="E2756" s="783"/>
      <c r="F2756" s="142">
        <v>28496</v>
      </c>
      <c r="G2756" s="14">
        <f t="shared" si="54"/>
        <v>-28496</v>
      </c>
      <c r="H2756" s="1255"/>
    </row>
    <row r="2757" spans="1:8" x14ac:dyDescent="0.25">
      <c r="A2757" s="113">
        <v>45035</v>
      </c>
      <c r="B2757" s="21" t="s">
        <v>9356</v>
      </c>
      <c r="C2757" s="13" t="s">
        <v>8394</v>
      </c>
      <c r="D2757" s="766"/>
      <c r="E2757" s="955"/>
      <c r="F2757" s="147">
        <v>93883</v>
      </c>
      <c r="G2757" s="14">
        <f t="shared" si="54"/>
        <v>-93883</v>
      </c>
      <c r="H2757" s="1256"/>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52" t="s">
        <v>9738</v>
      </c>
    </row>
    <row r="2762" spans="1:8" x14ac:dyDescent="0.25">
      <c r="A2762" s="113">
        <v>45043</v>
      </c>
      <c r="B2762" s="21" t="s">
        <v>8657</v>
      </c>
      <c r="C2762" s="13" t="s">
        <v>8394</v>
      </c>
      <c r="D2762" s="766"/>
      <c r="E2762" s="22"/>
      <c r="F2762" s="19">
        <v>447612</v>
      </c>
      <c r="G2762" s="14">
        <f t="shared" si="54"/>
        <v>-447612</v>
      </c>
      <c r="H2762" s="1253"/>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3" t="s">
        <v>9800</v>
      </c>
    </row>
    <row r="2769" spans="1:8" x14ac:dyDescent="0.25">
      <c r="A2769" s="113">
        <v>45049</v>
      </c>
      <c r="B2769" s="21" t="s">
        <v>9661</v>
      </c>
      <c r="C2769" s="13" t="s">
        <v>8394</v>
      </c>
      <c r="D2769" s="766"/>
      <c r="E2769" s="22"/>
      <c r="F2769" s="19">
        <f>730000-F2768</f>
        <v>235093</v>
      </c>
      <c r="G2769" s="14">
        <f t="shared" si="54"/>
        <v>-235093</v>
      </c>
      <c r="H2769" s="1164"/>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3" t="s">
        <v>9848</v>
      </c>
    </row>
    <row r="2779" spans="1:8" ht="16.5" thickBot="1" x14ac:dyDescent="0.3">
      <c r="A2779" s="113">
        <v>45056</v>
      </c>
      <c r="B2779" s="21" t="s">
        <v>9356</v>
      </c>
      <c r="C2779" s="13" t="s">
        <v>169</v>
      </c>
      <c r="D2779" s="766"/>
      <c r="E2779" s="783"/>
      <c r="F2779" s="786">
        <v>124699</v>
      </c>
      <c r="G2779" s="784">
        <f t="shared" si="54"/>
        <v>-124699</v>
      </c>
      <c r="H2779" s="1165"/>
    </row>
    <row r="2780" spans="1:8" x14ac:dyDescent="0.25">
      <c r="A2780" s="113">
        <v>45056</v>
      </c>
      <c r="B2780" s="21" t="s">
        <v>8876</v>
      </c>
      <c r="C2780" s="13" t="s">
        <v>180</v>
      </c>
      <c r="D2780" s="766"/>
      <c r="E2780" s="783"/>
      <c r="F2780" s="785">
        <v>380920</v>
      </c>
      <c r="G2780" s="784">
        <f t="shared" si="54"/>
        <v>-380920</v>
      </c>
      <c r="H2780" s="1163" t="s">
        <v>9849</v>
      </c>
    </row>
    <row r="2781" spans="1:8" ht="16.5" thickBot="1" x14ac:dyDescent="0.3">
      <c r="A2781" s="113">
        <v>45056</v>
      </c>
      <c r="B2781" s="21" t="s">
        <v>9409</v>
      </c>
      <c r="C2781" s="13" t="s">
        <v>180</v>
      </c>
      <c r="D2781" s="766"/>
      <c r="E2781" s="783"/>
      <c r="F2781" s="786">
        <v>192080</v>
      </c>
      <c r="G2781" s="784">
        <f t="shared" si="54"/>
        <v>-192080</v>
      </c>
      <c r="H2781" s="1165"/>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3" t="s">
        <v>12276</v>
      </c>
    </row>
    <row r="2784" spans="1:8" x14ac:dyDescent="0.25">
      <c r="A2784" s="113">
        <v>45056</v>
      </c>
      <c r="B2784" s="21" t="s">
        <v>8876</v>
      </c>
      <c r="C2784" s="13" t="s">
        <v>5187</v>
      </c>
      <c r="D2784" s="766"/>
      <c r="E2784" s="22"/>
      <c r="F2784" s="112">
        <v>150000</v>
      </c>
      <c r="G2784" s="14">
        <f t="shared" si="54"/>
        <v>-150000</v>
      </c>
      <c r="H2784" s="1164"/>
    </row>
    <row r="2785" spans="1:8" x14ac:dyDescent="0.25">
      <c r="A2785" s="113">
        <v>45056</v>
      </c>
      <c r="B2785" s="21" t="s">
        <v>8876</v>
      </c>
      <c r="C2785" s="13" t="s">
        <v>5187</v>
      </c>
      <c r="D2785" s="766"/>
      <c r="E2785" s="22"/>
      <c r="F2785" s="112">
        <v>35000</v>
      </c>
      <c r="G2785" s="14">
        <f t="shared" si="54"/>
        <v>-35000</v>
      </c>
      <c r="H2785" s="1164"/>
    </row>
    <row r="2786" spans="1:8" x14ac:dyDescent="0.25">
      <c r="A2786" s="113">
        <v>45056</v>
      </c>
      <c r="B2786" s="21" t="s">
        <v>8876</v>
      </c>
      <c r="C2786" s="13" t="s">
        <v>5187</v>
      </c>
      <c r="D2786" s="766"/>
      <c r="E2786" s="22"/>
      <c r="F2786" s="112">
        <v>5000</v>
      </c>
      <c r="G2786" s="14">
        <f t="shared" si="54"/>
        <v>-5000</v>
      </c>
      <c r="H2786" s="1165"/>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43" t="s">
        <v>10317</v>
      </c>
    </row>
    <row r="2826" spans="1:8" x14ac:dyDescent="0.25">
      <c r="A2826" s="113">
        <v>45076</v>
      </c>
      <c r="B2826" s="21" t="s">
        <v>8043</v>
      </c>
      <c r="C2826" s="13" t="s">
        <v>7242</v>
      </c>
      <c r="D2826" s="766"/>
      <c r="E2826" s="22"/>
      <c r="F2826" s="19">
        <v>141655</v>
      </c>
      <c r="G2826" s="14">
        <f t="shared" si="54"/>
        <v>-141655</v>
      </c>
      <c r="H2826" s="1244"/>
    </row>
    <row r="2827" spans="1:8" x14ac:dyDescent="0.25">
      <c r="A2827" s="113">
        <v>45076</v>
      </c>
      <c r="B2827" s="21" t="s">
        <v>8339</v>
      </c>
      <c r="C2827" s="13" t="s">
        <v>7242</v>
      </c>
      <c r="D2827" s="766"/>
      <c r="E2827" s="22"/>
      <c r="F2827" s="19">
        <v>27798</v>
      </c>
      <c r="G2827" s="14">
        <f t="shared" si="54"/>
        <v>-27798</v>
      </c>
      <c r="H2827" s="1244"/>
    </row>
    <row r="2828" spans="1:8" x14ac:dyDescent="0.25">
      <c r="A2828" s="113">
        <v>45076</v>
      </c>
      <c r="B2828" s="21" t="s">
        <v>8559</v>
      </c>
      <c r="C2828" s="13" t="s">
        <v>7242</v>
      </c>
      <c r="D2828" s="766"/>
      <c r="E2828" s="22"/>
      <c r="F2828" s="19">
        <v>65342</v>
      </c>
      <c r="G2828" s="14">
        <f t="shared" si="54"/>
        <v>-65342</v>
      </c>
      <c r="H2828" s="1244"/>
    </row>
    <row r="2829" spans="1:8" x14ac:dyDescent="0.25">
      <c r="A2829" s="113">
        <v>45076</v>
      </c>
      <c r="B2829" s="21" t="s">
        <v>8657</v>
      </c>
      <c r="C2829" s="13" t="s">
        <v>7242</v>
      </c>
      <c r="D2829" s="766"/>
      <c r="E2829" s="22"/>
      <c r="F2829" s="19">
        <v>188071</v>
      </c>
      <c r="G2829" s="14">
        <f t="shared" si="54"/>
        <v>-188071</v>
      </c>
      <c r="H2829" s="1244"/>
    </row>
    <row r="2830" spans="1:8" x14ac:dyDescent="0.25">
      <c r="A2830" s="113">
        <v>45076</v>
      </c>
      <c r="B2830" s="21" t="s">
        <v>8868</v>
      </c>
      <c r="C2830" s="13" t="s">
        <v>7242</v>
      </c>
      <c r="D2830" s="766"/>
      <c r="E2830" s="22"/>
      <c r="F2830" s="19">
        <v>3983</v>
      </c>
      <c r="G2830" s="14">
        <f t="shared" si="54"/>
        <v>-3983</v>
      </c>
      <c r="H2830" s="1244"/>
    </row>
    <row r="2831" spans="1:8" x14ac:dyDescent="0.25">
      <c r="A2831" s="113">
        <v>45076</v>
      </c>
      <c r="B2831" s="21" t="s">
        <v>8876</v>
      </c>
      <c r="C2831" s="13" t="s">
        <v>7242</v>
      </c>
      <c r="D2831" s="766"/>
      <c r="E2831" s="22"/>
      <c r="F2831" s="19">
        <v>48076</v>
      </c>
      <c r="G2831" s="14">
        <f t="shared" si="54"/>
        <v>-48076</v>
      </c>
      <c r="H2831" s="1244"/>
    </row>
    <row r="2832" spans="1:8" x14ac:dyDescent="0.25">
      <c r="A2832" s="113">
        <v>45076</v>
      </c>
      <c r="B2832" s="21" t="s">
        <v>9409</v>
      </c>
      <c r="C2832" s="13" t="s">
        <v>7242</v>
      </c>
      <c r="D2832" s="766"/>
      <c r="E2832" s="22"/>
      <c r="F2832" s="19">
        <v>48076</v>
      </c>
      <c r="G2832" s="14">
        <f t="shared" si="54"/>
        <v>-48076</v>
      </c>
      <c r="H2832" s="1245"/>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49" t="s">
        <v>10127</v>
      </c>
    </row>
    <row r="2876" spans="1:8" x14ac:dyDescent="0.25">
      <c r="A2876" s="113">
        <v>45086</v>
      </c>
      <c r="B2876" s="21" t="s">
        <v>8043</v>
      </c>
      <c r="C2876" s="13" t="s">
        <v>7467</v>
      </c>
      <c r="D2876" s="766"/>
      <c r="E2876" s="783"/>
      <c r="F2876" s="142">
        <v>176124</v>
      </c>
      <c r="G2876" s="784">
        <f t="shared" ref="G2876:G2943" si="57">E2876-F2876</f>
        <v>-176124</v>
      </c>
      <c r="H2876" s="1251"/>
    </row>
    <row r="2877" spans="1:8" x14ac:dyDescent="0.25">
      <c r="A2877" s="113">
        <v>45086</v>
      </c>
      <c r="B2877" s="21" t="s">
        <v>8339</v>
      </c>
      <c r="C2877" s="13" t="s">
        <v>7467</v>
      </c>
      <c r="D2877" s="766"/>
      <c r="E2877" s="783"/>
      <c r="F2877" s="142">
        <v>265939</v>
      </c>
      <c r="G2877" s="784">
        <f t="shared" si="57"/>
        <v>-265939</v>
      </c>
      <c r="H2877" s="1251"/>
    </row>
    <row r="2878" spans="1:8" x14ac:dyDescent="0.25">
      <c r="A2878" s="113">
        <v>45086</v>
      </c>
      <c r="B2878" s="21" t="s">
        <v>8559</v>
      </c>
      <c r="C2878" s="13" t="s">
        <v>7467</v>
      </c>
      <c r="D2878" s="766"/>
      <c r="E2878" s="783"/>
      <c r="F2878" s="142">
        <v>245863</v>
      </c>
      <c r="G2878" s="784">
        <f t="shared" si="57"/>
        <v>-245863</v>
      </c>
      <c r="H2878" s="1251"/>
    </row>
    <row r="2879" spans="1:8" ht="16.5" thickBot="1" x14ac:dyDescent="0.3">
      <c r="A2879" s="113">
        <v>45086</v>
      </c>
      <c r="B2879" s="21" t="s">
        <v>8876</v>
      </c>
      <c r="C2879" s="13" t="s">
        <v>7467</v>
      </c>
      <c r="D2879" s="766"/>
      <c r="E2879" s="783"/>
      <c r="F2879" s="786">
        <v>201031</v>
      </c>
      <c r="G2879" s="784">
        <f t="shared" si="57"/>
        <v>-201031</v>
      </c>
      <c r="H2879" s="1250"/>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29" t="s">
        <v>10127</v>
      </c>
    </row>
    <row r="2883" spans="1:8" x14ac:dyDescent="0.25">
      <c r="A2883" s="113">
        <v>45089</v>
      </c>
      <c r="B2883" s="21" t="s">
        <v>9661</v>
      </c>
      <c r="C2883" s="13" t="s">
        <v>8394</v>
      </c>
      <c r="D2883" s="766"/>
      <c r="E2883" s="22"/>
      <c r="F2883" s="19">
        <v>100000</v>
      </c>
      <c r="G2883" s="14">
        <f t="shared" si="57"/>
        <v>-100000</v>
      </c>
      <c r="H2883" s="1230"/>
    </row>
    <row r="2884" spans="1:8" x14ac:dyDescent="0.25">
      <c r="A2884" s="113">
        <v>45089</v>
      </c>
      <c r="B2884" s="21" t="s">
        <v>8657</v>
      </c>
      <c r="C2884" s="13" t="s">
        <v>8394</v>
      </c>
      <c r="D2884" s="766"/>
      <c r="E2884" s="22"/>
      <c r="F2884" s="19">
        <v>350000</v>
      </c>
      <c r="G2884" s="14">
        <f t="shared" si="57"/>
        <v>-350000</v>
      </c>
      <c r="H2884" s="1231"/>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66" t="s">
        <v>10233</v>
      </c>
    </row>
    <row r="2895" spans="1:8" x14ac:dyDescent="0.25">
      <c r="A2895" s="113">
        <v>45094</v>
      </c>
      <c r="B2895" s="21" t="s">
        <v>9769</v>
      </c>
      <c r="C2895" s="13" t="s">
        <v>180</v>
      </c>
      <c r="D2895" s="766"/>
      <c r="E2895" s="783"/>
      <c r="F2895" s="142">
        <v>49080</v>
      </c>
      <c r="G2895" s="784">
        <f t="shared" si="57"/>
        <v>-49080</v>
      </c>
      <c r="H2895" s="1167"/>
    </row>
    <row r="2896" spans="1:8" x14ac:dyDescent="0.25">
      <c r="A2896" s="113">
        <v>45094</v>
      </c>
      <c r="B2896" s="21" t="s">
        <v>10296</v>
      </c>
      <c r="C2896" s="13" t="s">
        <v>180</v>
      </c>
      <c r="D2896" s="766"/>
      <c r="E2896" s="783"/>
      <c r="F2896" s="147">
        <v>151960</v>
      </c>
      <c r="G2896" s="784">
        <f t="shared" si="57"/>
        <v>-151960</v>
      </c>
      <c r="H2896" s="1167"/>
    </row>
    <row r="2897" spans="1:8" ht="16.5" thickBot="1" x14ac:dyDescent="0.3">
      <c r="A2897" s="113">
        <v>45094</v>
      </c>
      <c r="B2897" s="21" t="s">
        <v>10232</v>
      </c>
      <c r="C2897" s="13" t="s">
        <v>180</v>
      </c>
      <c r="D2897" s="766"/>
      <c r="E2897" s="783"/>
      <c r="F2897" s="786">
        <f>875000-F2896-F2895-F2894</f>
        <v>3960</v>
      </c>
      <c r="G2897" s="784">
        <f t="shared" si="57"/>
        <v>-3960</v>
      </c>
      <c r="H2897" s="1168"/>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66" t="s">
        <v>10256</v>
      </c>
    </row>
    <row r="2910" spans="1:8" x14ac:dyDescent="0.25">
      <c r="A2910" s="113">
        <v>45096</v>
      </c>
      <c r="B2910" s="21" t="s">
        <v>9967</v>
      </c>
      <c r="C2910" s="13" t="s">
        <v>169</v>
      </c>
      <c r="D2910" s="766"/>
      <c r="E2910" s="783"/>
      <c r="F2910" s="152">
        <v>23382</v>
      </c>
      <c r="G2910" s="784">
        <f t="shared" si="57"/>
        <v>-23382</v>
      </c>
      <c r="H2910" s="1167"/>
    </row>
    <row r="2911" spans="1:8" ht="16.5" thickBot="1" x14ac:dyDescent="0.3">
      <c r="A2911" s="113">
        <v>45096</v>
      </c>
      <c r="B2911" s="21" t="s">
        <v>9986</v>
      </c>
      <c r="C2911" s="13" t="s">
        <v>169</v>
      </c>
      <c r="D2911" s="766"/>
      <c r="E2911" s="783"/>
      <c r="F2911" s="296">
        <v>102854</v>
      </c>
      <c r="G2911" s="784">
        <f t="shared" si="57"/>
        <v>-102854</v>
      </c>
      <c r="H2911" s="1168"/>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3" t="s">
        <v>10235</v>
      </c>
    </row>
    <row r="2915" spans="1:8" x14ac:dyDescent="0.25">
      <c r="A2915" s="113">
        <v>45096</v>
      </c>
      <c r="B2915" s="21" t="s">
        <v>6505</v>
      </c>
      <c r="C2915" s="13" t="s">
        <v>164</v>
      </c>
      <c r="D2915" s="766"/>
      <c r="E2915" s="22"/>
      <c r="F2915" s="19">
        <v>1320</v>
      </c>
      <c r="G2915" s="14">
        <f t="shared" si="57"/>
        <v>-1320</v>
      </c>
      <c r="H2915" s="1164"/>
    </row>
    <row r="2916" spans="1:8" x14ac:dyDescent="0.25">
      <c r="A2916" s="113">
        <v>45096</v>
      </c>
      <c r="B2916" s="21" t="s">
        <v>8868</v>
      </c>
      <c r="C2916" s="13" t="s">
        <v>164</v>
      </c>
      <c r="D2916" s="766"/>
      <c r="E2916" s="22"/>
      <c r="F2916" s="19">
        <v>2773</v>
      </c>
      <c r="G2916" s="14">
        <f t="shared" si="57"/>
        <v>-2773</v>
      </c>
      <c r="H2916" s="1164"/>
    </row>
    <row r="2917" spans="1:8" x14ac:dyDescent="0.25">
      <c r="A2917" s="113">
        <v>45096</v>
      </c>
      <c r="B2917" s="21" t="s">
        <v>9356</v>
      </c>
      <c r="C2917" s="13" t="s">
        <v>164</v>
      </c>
      <c r="D2917" s="766"/>
      <c r="E2917" s="22"/>
      <c r="F2917" s="19">
        <v>12911</v>
      </c>
      <c r="G2917" s="14">
        <f t="shared" si="57"/>
        <v>-12911</v>
      </c>
      <c r="H2917" s="1164"/>
    </row>
    <row r="2918" spans="1:8" x14ac:dyDescent="0.25">
      <c r="A2918" s="113">
        <v>45096</v>
      </c>
      <c r="B2918" s="21" t="s">
        <v>9507</v>
      </c>
      <c r="C2918" s="13" t="s">
        <v>164</v>
      </c>
      <c r="D2918" s="766"/>
      <c r="E2918" s="22"/>
      <c r="F2918" s="19">
        <v>3303</v>
      </c>
      <c r="G2918" s="14">
        <f t="shared" si="57"/>
        <v>-3303</v>
      </c>
      <c r="H2918" s="1164"/>
    </row>
    <row r="2919" spans="1:8" x14ac:dyDescent="0.25">
      <c r="A2919" s="113">
        <v>45096</v>
      </c>
      <c r="B2919" s="21" t="s">
        <v>10911</v>
      </c>
      <c r="C2919" s="13" t="s">
        <v>164</v>
      </c>
      <c r="D2919" s="766"/>
      <c r="E2919" s="22"/>
      <c r="F2919" s="19">
        <v>64935</v>
      </c>
      <c r="G2919" s="14">
        <f t="shared" si="57"/>
        <v>-64935</v>
      </c>
      <c r="H2919" s="1164"/>
    </row>
    <row r="2920" spans="1:8" x14ac:dyDescent="0.25">
      <c r="A2920" s="113">
        <v>45096</v>
      </c>
      <c r="B2920" s="21" t="s">
        <v>9967</v>
      </c>
      <c r="C2920" s="13" t="s">
        <v>164</v>
      </c>
      <c r="D2920" s="766"/>
      <c r="E2920" s="22"/>
      <c r="F2920" s="19">
        <v>5073</v>
      </c>
      <c r="G2920" s="14">
        <f t="shared" si="57"/>
        <v>-5073</v>
      </c>
      <c r="H2920" s="1164"/>
    </row>
    <row r="2921" spans="1:8" x14ac:dyDescent="0.25">
      <c r="A2921" s="113">
        <v>45096</v>
      </c>
      <c r="B2921" s="21" t="s">
        <v>9986</v>
      </c>
      <c r="C2921" s="13" t="s">
        <v>164</v>
      </c>
      <c r="D2921" s="766"/>
      <c r="E2921" s="22"/>
      <c r="F2921" s="110">
        <f>100000-F2920-F2919-3485-F2917-F2916-F2915-F2914</f>
        <v>2239</v>
      </c>
      <c r="G2921" s="14">
        <f t="shared" si="57"/>
        <v>-2239</v>
      </c>
      <c r="H2921" s="1165"/>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27" t="s">
        <v>10127</v>
      </c>
    </row>
    <row r="2926" spans="1:8" x14ac:dyDescent="0.25">
      <c r="A2926" s="113">
        <v>45099</v>
      </c>
      <c r="B2926" s="21" t="s">
        <v>9769</v>
      </c>
      <c r="C2926" s="13" t="s">
        <v>8394</v>
      </c>
      <c r="D2926" s="766"/>
      <c r="E2926" s="783"/>
      <c r="F2926" s="214">
        <v>500000</v>
      </c>
      <c r="G2926" s="784">
        <f t="shared" si="57"/>
        <v>-500000</v>
      </c>
      <c r="H2926" s="1228"/>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43" t="s">
        <v>10398</v>
      </c>
    </row>
    <row r="2932" spans="1:8" ht="15.75" customHeight="1" x14ac:dyDescent="0.25">
      <c r="A2932" s="113">
        <v>45104</v>
      </c>
      <c r="B2932" s="21" t="s">
        <v>9409</v>
      </c>
      <c r="C2932" s="13" t="s">
        <v>7242</v>
      </c>
      <c r="D2932" s="766"/>
      <c r="E2932" s="22"/>
      <c r="F2932" s="19">
        <v>116894</v>
      </c>
      <c r="G2932" s="14">
        <f t="shared" si="57"/>
        <v>-116894</v>
      </c>
      <c r="H2932" s="1244"/>
    </row>
    <row r="2933" spans="1:8" x14ac:dyDescent="0.25">
      <c r="A2933" s="113">
        <v>45104</v>
      </c>
      <c r="B2933" s="21"/>
      <c r="C2933" s="13" t="s">
        <v>7242</v>
      </c>
      <c r="D2933" s="766"/>
      <c r="E2933" s="22"/>
      <c r="F2933" s="19">
        <v>13918</v>
      </c>
      <c r="G2933" s="14">
        <f t="shared" si="57"/>
        <v>-13918</v>
      </c>
      <c r="H2933" s="1245"/>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57" t="s">
        <v>10325</v>
      </c>
    </row>
    <row r="2940" spans="1:8" x14ac:dyDescent="0.25">
      <c r="A2940" s="113">
        <v>45112</v>
      </c>
      <c r="B2940" s="21" t="s">
        <v>8868</v>
      </c>
      <c r="C2940" s="13" t="s">
        <v>8394</v>
      </c>
      <c r="D2940" s="766"/>
      <c r="E2940" s="22"/>
      <c r="F2940" s="19">
        <v>200000</v>
      </c>
      <c r="G2940" s="14">
        <f t="shared" si="57"/>
        <v>-200000</v>
      </c>
      <c r="H2940" s="1258"/>
    </row>
    <row r="2941" spans="1:8" x14ac:dyDescent="0.25">
      <c r="A2941" s="113">
        <v>45112</v>
      </c>
      <c r="B2941" s="21" t="s">
        <v>9356</v>
      </c>
      <c r="C2941" s="13" t="s">
        <v>8394</v>
      </c>
      <c r="D2941" s="766"/>
      <c r="E2941" s="22"/>
      <c r="F2941" s="19">
        <v>270000</v>
      </c>
      <c r="G2941" s="14">
        <f t="shared" si="57"/>
        <v>-270000</v>
      </c>
      <c r="H2941" s="1258"/>
    </row>
    <row r="2942" spans="1:8" x14ac:dyDescent="0.25">
      <c r="A2942" s="113">
        <v>45112</v>
      </c>
      <c r="B2942" s="21" t="s">
        <v>9661</v>
      </c>
      <c r="C2942" s="13" t="s">
        <v>8394</v>
      </c>
      <c r="D2942" s="766"/>
      <c r="E2942" s="22"/>
      <c r="F2942" s="19">
        <v>430000</v>
      </c>
      <c r="G2942" s="14">
        <f t="shared" si="57"/>
        <v>-430000</v>
      </c>
      <c r="H2942" s="1258"/>
    </row>
    <row r="2943" spans="1:8" x14ac:dyDescent="0.25">
      <c r="A2943" s="113">
        <v>45112</v>
      </c>
      <c r="B2943" s="21" t="s">
        <v>10151</v>
      </c>
      <c r="C2943" s="13" t="s">
        <v>8394</v>
      </c>
      <c r="D2943" s="766"/>
      <c r="E2943" s="22"/>
      <c r="F2943" s="19">
        <v>50000</v>
      </c>
      <c r="G2943" s="14">
        <f t="shared" si="57"/>
        <v>-50000</v>
      </c>
      <c r="H2943" s="1259"/>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13" t="s">
        <v>10473</v>
      </c>
      <c r="E2950" s="783">
        <v>130000</v>
      </c>
      <c r="F2950" s="19"/>
      <c r="G2950" s="14">
        <f t="shared" si="60"/>
        <v>130000</v>
      </c>
      <c r="H2950" s="343" t="s">
        <v>9279</v>
      </c>
    </row>
    <row r="2951" spans="1:8" x14ac:dyDescent="0.25">
      <c r="A2951" s="113">
        <v>45118</v>
      </c>
      <c r="B2951" s="21" t="s">
        <v>8868</v>
      </c>
      <c r="C2951" s="13" t="s">
        <v>166</v>
      </c>
      <c r="D2951" s="1214"/>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30" t="s">
        <v>10480</v>
      </c>
      <c r="J2961" s="128"/>
    </row>
    <row r="2962" spans="1:10" x14ac:dyDescent="0.25">
      <c r="A2962" s="113">
        <v>45124</v>
      </c>
      <c r="B2962" s="21" t="s">
        <v>9769</v>
      </c>
      <c r="C2962" s="13" t="s">
        <v>166</v>
      </c>
      <c r="D2962" s="766"/>
      <c r="E2962" s="22"/>
      <c r="F2962" s="19">
        <v>66000</v>
      </c>
      <c r="G2962" s="14">
        <f t="shared" si="60"/>
        <v>-66000</v>
      </c>
      <c r="H2962" s="1230"/>
    </row>
    <row r="2963" spans="1:10" x14ac:dyDescent="0.25">
      <c r="A2963" s="113">
        <v>45124</v>
      </c>
      <c r="B2963" s="21" t="s">
        <v>9967</v>
      </c>
      <c r="C2963" s="13" t="s">
        <v>166</v>
      </c>
      <c r="D2963" s="766"/>
      <c r="E2963" s="22"/>
      <c r="F2963" s="19">
        <v>15800</v>
      </c>
      <c r="G2963" s="14">
        <f t="shared" si="60"/>
        <v>-15800</v>
      </c>
      <c r="H2963" s="1230"/>
    </row>
    <row r="2964" spans="1:10" x14ac:dyDescent="0.25">
      <c r="A2964" s="113">
        <v>45124</v>
      </c>
      <c r="B2964" s="21" t="s">
        <v>10471</v>
      </c>
      <c r="C2964" s="13" t="s">
        <v>166</v>
      </c>
      <c r="D2964" s="766"/>
      <c r="E2964" s="22"/>
      <c r="F2964" s="19">
        <v>13260</v>
      </c>
      <c r="G2964" s="14">
        <f t="shared" si="60"/>
        <v>-13260</v>
      </c>
      <c r="H2964" s="1230"/>
    </row>
    <row r="2965" spans="1:10" x14ac:dyDescent="0.25">
      <c r="A2965" s="113">
        <v>45124</v>
      </c>
      <c r="B2965" s="21" t="s">
        <v>8657</v>
      </c>
      <c r="C2965" s="13" t="s">
        <v>166</v>
      </c>
      <c r="D2965" s="766"/>
      <c r="E2965" s="22"/>
      <c r="F2965" s="19">
        <v>290840</v>
      </c>
      <c r="G2965" s="14">
        <f t="shared" si="60"/>
        <v>-290840</v>
      </c>
      <c r="H2965" s="1231"/>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3" t="s">
        <v>10510</v>
      </c>
    </row>
    <row r="2975" spans="1:10" ht="16.5" thickBot="1" x14ac:dyDescent="0.3">
      <c r="A2975" s="113">
        <v>45125</v>
      </c>
      <c r="B2975" s="21" t="s">
        <v>10471</v>
      </c>
      <c r="C2975" s="13" t="s">
        <v>166</v>
      </c>
      <c r="D2975" s="766"/>
      <c r="E2975" s="783"/>
      <c r="F2975" s="786">
        <v>130000</v>
      </c>
      <c r="G2975" s="784">
        <f t="shared" si="60"/>
        <v>-130000</v>
      </c>
      <c r="H2975" s="1165"/>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15" t="s">
        <v>10551</v>
      </c>
    </row>
    <row r="2982" spans="1:8" x14ac:dyDescent="0.25">
      <c r="A2982" s="113">
        <v>45127</v>
      </c>
      <c r="B2982" s="21" t="s">
        <v>8868</v>
      </c>
      <c r="C2982" s="13" t="s">
        <v>8394</v>
      </c>
      <c r="D2982" s="766"/>
      <c r="E2982" s="783"/>
      <c r="F2982" s="142">
        <v>182717</v>
      </c>
      <c r="G2982" s="784">
        <f t="shared" si="60"/>
        <v>-182717</v>
      </c>
      <c r="H2982" s="1216"/>
    </row>
    <row r="2983" spans="1:8" x14ac:dyDescent="0.25">
      <c r="A2983" s="113">
        <v>45127</v>
      </c>
      <c r="B2983" s="21" t="s">
        <v>9356</v>
      </c>
      <c r="C2983" s="13" t="s">
        <v>8394</v>
      </c>
      <c r="D2983" s="766"/>
      <c r="E2983" s="783"/>
      <c r="F2983" s="142">
        <v>190000</v>
      </c>
      <c r="G2983" s="784">
        <f t="shared" si="60"/>
        <v>-190000</v>
      </c>
      <c r="H2983" s="1216"/>
    </row>
    <row r="2984" spans="1:8" x14ac:dyDescent="0.25">
      <c r="A2984" s="113">
        <v>45127</v>
      </c>
      <c r="B2984" s="21" t="s">
        <v>9661</v>
      </c>
      <c r="C2984" s="13" t="s">
        <v>8394</v>
      </c>
      <c r="D2984" s="766"/>
      <c r="E2984" s="783"/>
      <c r="F2984" s="142">
        <v>45196</v>
      </c>
      <c r="G2984" s="784">
        <f t="shared" si="60"/>
        <v>-45196</v>
      </c>
      <c r="H2984" s="1216"/>
    </row>
    <row r="2985" spans="1:8" x14ac:dyDescent="0.25">
      <c r="A2985" s="113">
        <v>45127</v>
      </c>
      <c r="B2985" s="21" t="s">
        <v>9769</v>
      </c>
      <c r="C2985" s="13" t="s">
        <v>8394</v>
      </c>
      <c r="D2985" s="766"/>
      <c r="E2985" s="783"/>
      <c r="F2985" s="142">
        <v>190000</v>
      </c>
      <c r="G2985" s="784">
        <f t="shared" si="60"/>
        <v>-190000</v>
      </c>
      <c r="H2985" s="1216"/>
    </row>
    <row r="2986" spans="1:8" x14ac:dyDescent="0.25">
      <c r="A2986" s="113">
        <v>45127</v>
      </c>
      <c r="B2986" s="21" t="s">
        <v>10151</v>
      </c>
      <c r="C2986" s="13" t="s">
        <v>8394</v>
      </c>
      <c r="D2986" s="766"/>
      <c r="E2986" s="783"/>
      <c r="F2986" s="142">
        <v>190000</v>
      </c>
      <c r="G2986" s="784">
        <f t="shared" si="60"/>
        <v>-190000</v>
      </c>
      <c r="H2986" s="1216"/>
    </row>
    <row r="2987" spans="1:8" ht="16.5" thickBot="1" x14ac:dyDescent="0.3">
      <c r="A2987" s="113">
        <v>45127</v>
      </c>
      <c r="B2987" s="21" t="s">
        <v>10296</v>
      </c>
      <c r="C2987" s="13" t="s">
        <v>8394</v>
      </c>
      <c r="D2987" s="766"/>
      <c r="E2987" s="783"/>
      <c r="F2987" s="786">
        <v>190000</v>
      </c>
      <c r="G2987" s="784">
        <f t="shared" si="60"/>
        <v>-190000</v>
      </c>
      <c r="H2987" s="1217"/>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49" t="s">
        <v>10752</v>
      </c>
    </row>
    <row r="3030" spans="1:8" x14ac:dyDescent="0.25">
      <c r="A3030" s="113">
        <v>45153</v>
      </c>
      <c r="B3030" s="21" t="s">
        <v>8876</v>
      </c>
      <c r="C3030" s="13" t="s">
        <v>7467</v>
      </c>
      <c r="D3030" s="766"/>
      <c r="E3030" s="22"/>
      <c r="F3030" s="19">
        <v>201658</v>
      </c>
      <c r="G3030" s="14">
        <f t="shared" si="60"/>
        <v>-201658</v>
      </c>
      <c r="H3030" s="1251"/>
    </row>
    <row r="3031" spans="1:8" x14ac:dyDescent="0.25">
      <c r="A3031" s="113">
        <v>45153</v>
      </c>
      <c r="B3031" s="21" t="s">
        <v>9661</v>
      </c>
      <c r="C3031" s="13" t="s">
        <v>7467</v>
      </c>
      <c r="D3031" s="766"/>
      <c r="E3031" s="22"/>
      <c r="F3031" s="19">
        <v>482460</v>
      </c>
      <c r="G3031" s="14">
        <f t="shared" si="60"/>
        <v>-482460</v>
      </c>
      <c r="H3031" s="1250"/>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40" t="s">
        <v>10848</v>
      </c>
    </row>
    <row r="3034" spans="1:8" x14ac:dyDescent="0.25">
      <c r="A3034" s="113">
        <v>45154</v>
      </c>
      <c r="B3034" s="21" t="s">
        <v>9356</v>
      </c>
      <c r="C3034" s="13" t="s">
        <v>8394</v>
      </c>
      <c r="D3034" s="766"/>
      <c r="E3034" s="783"/>
      <c r="F3034" s="142">
        <v>150000</v>
      </c>
      <c r="G3034" s="784">
        <f t="shared" ref="G3034:G3171" si="62">E3034-F3034</f>
        <v>-150000</v>
      </c>
      <c r="H3034" s="1241"/>
    </row>
    <row r="3035" spans="1:8" x14ac:dyDescent="0.25">
      <c r="A3035" s="113">
        <v>45154</v>
      </c>
      <c r="B3035" s="21" t="s">
        <v>9769</v>
      </c>
      <c r="C3035" s="13" t="s">
        <v>8394</v>
      </c>
      <c r="D3035" s="766"/>
      <c r="E3035" s="783"/>
      <c r="F3035" s="142">
        <v>372320</v>
      </c>
      <c r="G3035" s="784">
        <f t="shared" si="62"/>
        <v>-372320</v>
      </c>
      <c r="H3035" s="1241"/>
    </row>
    <row r="3036" spans="1:8" x14ac:dyDescent="0.25">
      <c r="A3036" s="113">
        <v>45154</v>
      </c>
      <c r="B3036" s="21" t="s">
        <v>10151</v>
      </c>
      <c r="C3036" s="13" t="s">
        <v>8394</v>
      </c>
      <c r="D3036" s="766"/>
      <c r="E3036" s="783"/>
      <c r="F3036" s="142">
        <v>300000</v>
      </c>
      <c r="G3036" s="784">
        <f t="shared" si="62"/>
        <v>-300000</v>
      </c>
      <c r="H3036" s="1241"/>
    </row>
    <row r="3037" spans="1:8" x14ac:dyDescent="0.25">
      <c r="A3037" s="113">
        <v>45154</v>
      </c>
      <c r="B3037" s="983" t="s">
        <v>10379</v>
      </c>
      <c r="C3037" s="13" t="s">
        <v>8394</v>
      </c>
      <c r="D3037" s="766"/>
      <c r="E3037" s="783"/>
      <c r="F3037" s="142">
        <v>100000</v>
      </c>
      <c r="G3037" s="784">
        <f t="shared" si="62"/>
        <v>-100000</v>
      </c>
      <c r="H3037" s="1241"/>
    </row>
    <row r="3038" spans="1:8" x14ac:dyDescent="0.25">
      <c r="A3038" s="266">
        <v>45154</v>
      </c>
      <c r="B3038" s="978" t="s">
        <v>10232</v>
      </c>
      <c r="C3038" s="54" t="s">
        <v>8394</v>
      </c>
      <c r="D3038" s="777"/>
      <c r="E3038" s="955"/>
      <c r="F3038" s="147">
        <v>5602</v>
      </c>
      <c r="G3038" s="979">
        <f t="shared" si="62"/>
        <v>-5602</v>
      </c>
      <c r="H3038" s="1242"/>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33" t="s">
        <v>10806</v>
      </c>
      <c r="E3044" s="22">
        <v>20300</v>
      </c>
      <c r="F3044" s="19"/>
      <c r="G3044" s="14">
        <f t="shared" si="62"/>
        <v>20300</v>
      </c>
      <c r="H3044" s="1227" t="s">
        <v>9326</v>
      </c>
    </row>
    <row r="3045" spans="1:8" ht="15.75" customHeight="1" x14ac:dyDescent="0.25">
      <c r="A3045" s="113">
        <v>45156</v>
      </c>
      <c r="B3045" s="983" t="s">
        <v>10379</v>
      </c>
      <c r="C3045" s="13" t="s">
        <v>166</v>
      </c>
      <c r="D3045" s="1233"/>
      <c r="E3045" s="22">
        <v>45000</v>
      </c>
      <c r="F3045" s="19"/>
      <c r="G3045" s="14">
        <f t="shared" si="62"/>
        <v>45000</v>
      </c>
      <c r="H3045" s="1228"/>
    </row>
    <row r="3046" spans="1:8" x14ac:dyDescent="0.25">
      <c r="A3046" s="113">
        <v>45156</v>
      </c>
      <c r="B3046" s="21" t="s">
        <v>8657</v>
      </c>
      <c r="C3046" s="13" t="s">
        <v>166</v>
      </c>
      <c r="D3046" s="766"/>
      <c r="E3046" s="22"/>
      <c r="F3046" s="19">
        <v>64845</v>
      </c>
      <c r="G3046" s="14">
        <f t="shared" si="62"/>
        <v>-64845</v>
      </c>
      <c r="H3046" s="1229" t="s">
        <v>10843</v>
      </c>
    </row>
    <row r="3047" spans="1:8" x14ac:dyDescent="0.25">
      <c r="A3047" s="113">
        <v>45156</v>
      </c>
      <c r="B3047" s="21" t="s">
        <v>8868</v>
      </c>
      <c r="C3047" s="13" t="s">
        <v>166</v>
      </c>
      <c r="D3047" s="766"/>
      <c r="E3047" s="22"/>
      <c r="F3047" s="19">
        <v>22500</v>
      </c>
      <c r="G3047" s="14">
        <f t="shared" si="62"/>
        <v>-22500</v>
      </c>
      <c r="H3047" s="1230"/>
    </row>
    <row r="3048" spans="1:8" x14ac:dyDescent="0.25">
      <c r="A3048" s="113">
        <v>45156</v>
      </c>
      <c r="B3048" s="21" t="s">
        <v>10151</v>
      </c>
      <c r="C3048" s="13" t="s">
        <v>166</v>
      </c>
      <c r="D3048" s="766"/>
      <c r="E3048" s="22"/>
      <c r="F3048" s="19">
        <v>19260</v>
      </c>
      <c r="G3048" s="14">
        <f t="shared" si="62"/>
        <v>-19260</v>
      </c>
      <c r="H3048" s="1230"/>
    </row>
    <row r="3049" spans="1:8" x14ac:dyDescent="0.25">
      <c r="A3049" s="113">
        <v>45156</v>
      </c>
      <c r="B3049" s="21" t="s">
        <v>10471</v>
      </c>
      <c r="C3049" s="13" t="s">
        <v>166</v>
      </c>
      <c r="D3049" s="766"/>
      <c r="E3049" s="22"/>
      <c r="F3049" s="19">
        <v>34640</v>
      </c>
      <c r="G3049" s="14">
        <f t="shared" si="62"/>
        <v>-34640</v>
      </c>
      <c r="H3049" s="1230"/>
    </row>
    <row r="3050" spans="1:8" x14ac:dyDescent="0.25">
      <c r="A3050" s="113">
        <v>45156</v>
      </c>
      <c r="B3050" s="983" t="s">
        <v>10379</v>
      </c>
      <c r="C3050" s="13" t="s">
        <v>166</v>
      </c>
      <c r="D3050" s="766"/>
      <c r="E3050" s="22"/>
      <c r="F3050" s="19">
        <v>58755</v>
      </c>
      <c r="G3050" s="14">
        <f t="shared" si="62"/>
        <v>-58755</v>
      </c>
      <c r="H3050" s="1231"/>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40" t="s">
        <v>10848</v>
      </c>
    </row>
    <row r="3066" spans="1:8" x14ac:dyDescent="0.25">
      <c r="A3066" s="113">
        <v>45161</v>
      </c>
      <c r="B3066" s="983" t="s">
        <v>10296</v>
      </c>
      <c r="C3066" s="140" t="s">
        <v>8394</v>
      </c>
      <c r="D3066" s="984"/>
      <c r="E3066" s="783"/>
      <c r="F3066" s="142">
        <v>112135</v>
      </c>
      <c r="G3066" s="784">
        <f t="shared" si="62"/>
        <v>-112135</v>
      </c>
      <c r="H3066" s="1241"/>
    </row>
    <row r="3067" spans="1:8" x14ac:dyDescent="0.25">
      <c r="A3067" s="113">
        <v>45161</v>
      </c>
      <c r="B3067" s="21" t="s">
        <v>9356</v>
      </c>
      <c r="C3067" s="140" t="s">
        <v>8394</v>
      </c>
      <c r="D3067" s="984"/>
      <c r="E3067" s="783"/>
      <c r="F3067" s="142">
        <v>22065</v>
      </c>
      <c r="G3067" s="784">
        <f t="shared" si="62"/>
        <v>-22065</v>
      </c>
      <c r="H3067" s="1241"/>
    </row>
    <row r="3068" spans="1:8" x14ac:dyDescent="0.25">
      <c r="A3068" s="113">
        <v>45161</v>
      </c>
      <c r="B3068" s="983" t="s">
        <v>10151</v>
      </c>
      <c r="C3068" s="140" t="s">
        <v>8394</v>
      </c>
      <c r="D3068" s="984"/>
      <c r="E3068" s="783"/>
      <c r="F3068" s="142">
        <v>300000</v>
      </c>
      <c r="G3068" s="784">
        <f t="shared" si="62"/>
        <v>-300000</v>
      </c>
      <c r="H3068" s="1241"/>
    </row>
    <row r="3069" spans="1:8" x14ac:dyDescent="0.25">
      <c r="A3069" s="113">
        <v>45161</v>
      </c>
      <c r="B3069" s="983" t="s">
        <v>10379</v>
      </c>
      <c r="C3069" s="140" t="s">
        <v>8394</v>
      </c>
      <c r="D3069" s="984"/>
      <c r="E3069" s="783"/>
      <c r="F3069" s="142">
        <v>200000</v>
      </c>
      <c r="G3069" s="784">
        <f t="shared" si="62"/>
        <v>-200000</v>
      </c>
      <c r="H3069" s="1241"/>
    </row>
    <row r="3070" spans="1:8" ht="16.5" thickBot="1" x14ac:dyDescent="0.3">
      <c r="A3070" s="113">
        <v>45161</v>
      </c>
      <c r="B3070" s="983" t="s">
        <v>10232</v>
      </c>
      <c r="C3070" s="986" t="s">
        <v>8394</v>
      </c>
      <c r="D3070" s="984"/>
      <c r="E3070" s="783"/>
      <c r="F3070" s="786">
        <v>337781</v>
      </c>
      <c r="G3070" s="784">
        <f t="shared" si="62"/>
        <v>-337781</v>
      </c>
      <c r="H3070" s="1242"/>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34" t="s">
        <v>10856</v>
      </c>
    </row>
    <row r="3080" spans="1:8" x14ac:dyDescent="0.25">
      <c r="A3080" s="113">
        <v>45164</v>
      </c>
      <c r="B3080" s="21" t="s">
        <v>9967</v>
      </c>
      <c r="C3080" s="13" t="s">
        <v>169</v>
      </c>
      <c r="D3080" s="766"/>
      <c r="E3080" s="783"/>
      <c r="F3080" s="142">
        <v>23382</v>
      </c>
      <c r="G3080" s="784">
        <f t="shared" si="62"/>
        <v>-23382</v>
      </c>
      <c r="H3080" s="1235"/>
    </row>
    <row r="3081" spans="1:8" x14ac:dyDescent="0.25">
      <c r="A3081" s="113">
        <v>45164</v>
      </c>
      <c r="B3081" s="21" t="s">
        <v>9986</v>
      </c>
      <c r="C3081" s="13" t="s">
        <v>169</v>
      </c>
      <c r="D3081" s="766"/>
      <c r="E3081" s="783"/>
      <c r="F3081" s="142">
        <v>37222</v>
      </c>
      <c r="G3081" s="784">
        <f t="shared" si="62"/>
        <v>-37222</v>
      </c>
      <c r="H3081" s="1235"/>
    </row>
    <row r="3082" spans="1:8" x14ac:dyDescent="0.25">
      <c r="A3082" s="113">
        <v>45164</v>
      </c>
      <c r="B3082" s="21" t="s">
        <v>10296</v>
      </c>
      <c r="C3082" s="13" t="s">
        <v>169</v>
      </c>
      <c r="D3082" s="766"/>
      <c r="E3082" s="783"/>
      <c r="F3082" s="142">
        <v>129892</v>
      </c>
      <c r="G3082" s="784">
        <f t="shared" si="62"/>
        <v>-129892</v>
      </c>
      <c r="H3082" s="1235"/>
    </row>
    <row r="3083" spans="1:8" ht="16.5" thickBot="1" x14ac:dyDescent="0.3">
      <c r="A3083" s="113">
        <v>45164</v>
      </c>
      <c r="B3083" s="21" t="s">
        <v>10571</v>
      </c>
      <c r="C3083" s="13" t="s">
        <v>169</v>
      </c>
      <c r="D3083" s="766"/>
      <c r="E3083" s="783"/>
      <c r="F3083" s="786">
        <v>7300</v>
      </c>
      <c r="G3083" s="784">
        <f t="shared" si="62"/>
        <v>-7300</v>
      </c>
      <c r="H3083" s="1236"/>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37" t="s">
        <v>10876</v>
      </c>
    </row>
    <row r="3086" spans="1:8" x14ac:dyDescent="0.25">
      <c r="A3086" s="113">
        <v>45164</v>
      </c>
      <c r="B3086" s="21" t="s">
        <v>10296</v>
      </c>
      <c r="C3086" s="13" t="s">
        <v>1803</v>
      </c>
      <c r="D3086" s="766"/>
      <c r="E3086" s="783"/>
      <c r="F3086" s="142">
        <v>4870</v>
      </c>
      <c r="G3086" s="784">
        <f t="shared" si="62"/>
        <v>-4870</v>
      </c>
      <c r="H3086" s="1238"/>
    </row>
    <row r="3087" spans="1:8" ht="16.5" thickBot="1" x14ac:dyDescent="0.3">
      <c r="A3087" s="113">
        <v>45164</v>
      </c>
      <c r="B3087" s="21" t="s">
        <v>10909</v>
      </c>
      <c r="C3087" s="13" t="s">
        <v>1803</v>
      </c>
      <c r="D3087" s="766"/>
      <c r="E3087" s="955"/>
      <c r="F3087" s="786">
        <v>75050</v>
      </c>
      <c r="G3087" s="979">
        <f t="shared" si="62"/>
        <v>-75050</v>
      </c>
      <c r="H3087" s="1239"/>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12495</v>
      </c>
      <c r="D3103" s="766"/>
      <c r="E3103" s="22"/>
      <c r="F3103" s="19">
        <v>2500000</v>
      </c>
      <c r="G3103" s="14">
        <f t="shared" si="62"/>
        <v>-2500000</v>
      </c>
      <c r="H3103" s="13" t="s">
        <v>12497</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3" t="s">
        <v>11006</v>
      </c>
    </row>
    <row r="3112" spans="1:8" x14ac:dyDescent="0.25">
      <c r="A3112" s="113">
        <v>45174</v>
      </c>
      <c r="B3112" s="21" t="s">
        <v>10571</v>
      </c>
      <c r="C3112" s="13" t="s">
        <v>180</v>
      </c>
      <c r="D3112" s="766"/>
      <c r="E3112" s="22"/>
      <c r="F3112" s="19">
        <v>120960</v>
      </c>
      <c r="G3112" s="14">
        <f t="shared" si="62"/>
        <v>-120960</v>
      </c>
      <c r="H3112" s="1164"/>
    </row>
    <row r="3113" spans="1:8" x14ac:dyDescent="0.25">
      <c r="A3113" s="113">
        <v>45174</v>
      </c>
      <c r="B3113" s="21" t="s">
        <v>10379</v>
      </c>
      <c r="C3113" s="13" t="s">
        <v>180</v>
      </c>
      <c r="D3113" s="766"/>
      <c r="E3113" s="22"/>
      <c r="F3113" s="19">
        <v>4960</v>
      </c>
      <c r="G3113" s="14">
        <f t="shared" si="62"/>
        <v>-4960</v>
      </c>
      <c r="H3113" s="1165"/>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18" t="s">
        <v>11163</v>
      </c>
      <c r="E3153" s="22">
        <v>35941</v>
      </c>
      <c r="F3153" s="19"/>
      <c r="G3153" s="14">
        <f t="shared" si="62"/>
        <v>35941</v>
      </c>
      <c r="H3153" s="13"/>
    </row>
    <row r="3154" spans="1:8" x14ac:dyDescent="0.25">
      <c r="A3154" s="113">
        <v>45190</v>
      </c>
      <c r="B3154" s="21" t="s">
        <v>11075</v>
      </c>
      <c r="C3154" s="13" t="s">
        <v>8394</v>
      </c>
      <c r="D3154" s="1219"/>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18" t="s">
        <v>11165</v>
      </c>
      <c r="E3156" s="22">
        <v>3870</v>
      </c>
      <c r="F3156" s="19"/>
      <c r="G3156" s="14">
        <f t="shared" si="62"/>
        <v>3870</v>
      </c>
      <c r="H3156" s="13"/>
    </row>
    <row r="3157" spans="1:8" x14ac:dyDescent="0.25">
      <c r="A3157" s="113">
        <v>45190</v>
      </c>
      <c r="B3157" s="21" t="s">
        <v>11075</v>
      </c>
      <c r="C3157" s="13" t="s">
        <v>8394</v>
      </c>
      <c r="D3157" s="1219"/>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60" t="s">
        <v>11173</v>
      </c>
    </row>
    <row r="3172" spans="1:8" x14ac:dyDescent="0.25">
      <c r="A3172" s="113">
        <v>45188</v>
      </c>
      <c r="B3172" s="21" t="s">
        <v>9967</v>
      </c>
      <c r="C3172" s="13" t="s">
        <v>164</v>
      </c>
      <c r="D3172" s="766"/>
      <c r="E3172" s="783"/>
      <c r="F3172" s="142">
        <v>1260</v>
      </c>
      <c r="G3172" s="784">
        <f t="shared" ref="G3172:G3273" si="64">E3172-F3172</f>
        <v>-1260</v>
      </c>
      <c r="H3172" s="1261"/>
    </row>
    <row r="3173" spans="1:8" x14ac:dyDescent="0.25">
      <c r="A3173" s="113">
        <v>45188</v>
      </c>
      <c r="B3173" s="21" t="s">
        <v>9986</v>
      </c>
      <c r="C3173" s="13" t="s">
        <v>164</v>
      </c>
      <c r="D3173" s="766"/>
      <c r="E3173" s="783"/>
      <c r="F3173" s="142">
        <v>9626</v>
      </c>
      <c r="G3173" s="784">
        <f t="shared" si="64"/>
        <v>-9626</v>
      </c>
      <c r="H3173" s="1261"/>
    </row>
    <row r="3174" spans="1:8" x14ac:dyDescent="0.25">
      <c r="A3174" s="113">
        <v>45188</v>
      </c>
      <c r="B3174" s="21" t="s">
        <v>10151</v>
      </c>
      <c r="C3174" s="13" t="s">
        <v>164</v>
      </c>
      <c r="D3174" s="766"/>
      <c r="E3174" s="783"/>
      <c r="F3174" s="142">
        <v>6023</v>
      </c>
      <c r="G3174" s="784">
        <f t="shared" si="64"/>
        <v>-6023</v>
      </c>
      <c r="H3174" s="1261"/>
    </row>
    <row r="3175" spans="1:8" x14ac:dyDescent="0.25">
      <c r="A3175" s="113">
        <v>45188</v>
      </c>
      <c r="B3175" s="21" t="s">
        <v>10296</v>
      </c>
      <c r="C3175" s="13" t="s">
        <v>164</v>
      </c>
      <c r="D3175" s="766"/>
      <c r="E3175" s="783"/>
      <c r="F3175" s="142">
        <v>6055</v>
      </c>
      <c r="G3175" s="784">
        <f t="shared" si="64"/>
        <v>-6055</v>
      </c>
      <c r="H3175" s="1261"/>
    </row>
    <row r="3176" spans="1:8" x14ac:dyDescent="0.25">
      <c r="A3176" s="113">
        <v>45188</v>
      </c>
      <c r="B3176" s="21" t="s">
        <v>10471</v>
      </c>
      <c r="C3176" s="13" t="s">
        <v>164</v>
      </c>
      <c r="D3176" s="766"/>
      <c r="E3176" s="783"/>
      <c r="F3176" s="142">
        <v>60002</v>
      </c>
      <c r="G3176" s="784">
        <f t="shared" si="64"/>
        <v>-60002</v>
      </c>
      <c r="H3176" s="1261"/>
    </row>
    <row r="3177" spans="1:8" x14ac:dyDescent="0.25">
      <c r="A3177" s="113">
        <v>45188</v>
      </c>
      <c r="B3177" s="21" t="s">
        <v>10232</v>
      </c>
      <c r="C3177" s="13" t="s">
        <v>164</v>
      </c>
      <c r="D3177" s="766"/>
      <c r="E3177" s="783"/>
      <c r="F3177" s="142">
        <v>9551</v>
      </c>
      <c r="G3177" s="784">
        <f t="shared" si="64"/>
        <v>-9551</v>
      </c>
      <c r="H3177" s="1261"/>
    </row>
    <row r="3178" spans="1:8" x14ac:dyDescent="0.25">
      <c r="A3178" s="113">
        <v>45188</v>
      </c>
      <c r="B3178" s="21" t="s">
        <v>9356</v>
      </c>
      <c r="C3178" s="13" t="s">
        <v>164</v>
      </c>
      <c r="D3178" s="766"/>
      <c r="E3178" s="783"/>
      <c r="F3178" s="142">
        <v>20807</v>
      </c>
      <c r="G3178" s="784">
        <f t="shared" si="64"/>
        <v>-20807</v>
      </c>
      <c r="H3178" s="1261"/>
    </row>
    <row r="3179" spans="1:8" ht="16.5" thickBot="1" x14ac:dyDescent="0.3">
      <c r="A3179" s="113">
        <v>45188</v>
      </c>
      <c r="B3179" s="21" t="s">
        <v>10379</v>
      </c>
      <c r="C3179" s="13" t="s">
        <v>164</v>
      </c>
      <c r="D3179" s="766"/>
      <c r="E3179" s="783"/>
      <c r="F3179" s="786">
        <v>14924</v>
      </c>
      <c r="G3179" s="784">
        <f t="shared" si="64"/>
        <v>-14924</v>
      </c>
      <c r="H3179" s="1262"/>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3" t="s">
        <v>11172</v>
      </c>
    </row>
    <row r="3183" spans="1:8" x14ac:dyDescent="0.25">
      <c r="A3183" s="113">
        <v>45190</v>
      </c>
      <c r="B3183" s="21" t="s">
        <v>10571</v>
      </c>
      <c r="C3183" s="13" t="s">
        <v>169</v>
      </c>
      <c r="D3183" s="766"/>
      <c r="E3183" s="783"/>
      <c r="F3183" s="142">
        <v>100000</v>
      </c>
      <c r="G3183" s="784">
        <f t="shared" si="64"/>
        <v>-100000</v>
      </c>
      <c r="H3183" s="1164"/>
    </row>
    <row r="3184" spans="1:8" ht="16.5" thickBot="1" x14ac:dyDescent="0.3">
      <c r="A3184" s="113">
        <v>45190</v>
      </c>
      <c r="B3184" s="21" t="s">
        <v>9356</v>
      </c>
      <c r="C3184" s="13" t="s">
        <v>169</v>
      </c>
      <c r="D3184" s="766"/>
      <c r="E3184" s="783"/>
      <c r="F3184" s="786">
        <v>300000</v>
      </c>
      <c r="G3184" s="784">
        <f t="shared" si="64"/>
        <v>-300000</v>
      </c>
      <c r="H3184" s="1165"/>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3" t="s">
        <v>11224</v>
      </c>
    </row>
    <row r="3192" spans="1:8" x14ac:dyDescent="0.25">
      <c r="A3192" s="113">
        <v>45195</v>
      </c>
      <c r="B3192" s="21" t="s">
        <v>10571</v>
      </c>
      <c r="C3192" s="13" t="s">
        <v>8394</v>
      </c>
      <c r="D3192" s="766"/>
      <c r="E3192" s="783"/>
      <c r="F3192" s="152">
        <v>11574</v>
      </c>
      <c r="G3192" s="784">
        <f t="shared" si="64"/>
        <v>-11574</v>
      </c>
      <c r="H3192" s="1164"/>
    </row>
    <row r="3193" spans="1:8" x14ac:dyDescent="0.25">
      <c r="A3193" s="113">
        <v>45195</v>
      </c>
      <c r="B3193" s="21" t="s">
        <v>9356</v>
      </c>
      <c r="C3193" s="13" t="s">
        <v>8394</v>
      </c>
      <c r="D3193" s="766"/>
      <c r="E3193" s="783"/>
      <c r="F3193" s="152">
        <v>120076</v>
      </c>
      <c r="G3193" s="784">
        <f t="shared" si="64"/>
        <v>-120076</v>
      </c>
      <c r="H3193" s="1164"/>
    </row>
    <row r="3194" spans="1:8" x14ac:dyDescent="0.25">
      <c r="A3194" s="113">
        <v>45195</v>
      </c>
      <c r="B3194" s="21" t="s">
        <v>10379</v>
      </c>
      <c r="C3194" s="13" t="s">
        <v>8394</v>
      </c>
      <c r="D3194" s="766"/>
      <c r="E3194" s="783"/>
      <c r="F3194" s="152">
        <v>209438</v>
      </c>
      <c r="G3194" s="784">
        <f t="shared" si="64"/>
        <v>-209438</v>
      </c>
      <c r="H3194" s="1164"/>
    </row>
    <row r="3195" spans="1:8" x14ac:dyDescent="0.25">
      <c r="A3195" s="113">
        <v>45195</v>
      </c>
      <c r="B3195" s="21" t="s">
        <v>11075</v>
      </c>
      <c r="C3195" s="13" t="s">
        <v>8394</v>
      </c>
      <c r="D3195" s="766"/>
      <c r="E3195" s="783"/>
      <c r="F3195" s="152">
        <v>203556</v>
      </c>
      <c r="G3195" s="784">
        <f t="shared" si="64"/>
        <v>-203556</v>
      </c>
      <c r="H3195" s="1164"/>
    </row>
    <row r="3196" spans="1:8" ht="16.5" customHeight="1" thickBot="1" x14ac:dyDescent="0.3">
      <c r="A3196" s="113">
        <v>45195</v>
      </c>
      <c r="B3196" s="21" t="s">
        <v>10576</v>
      </c>
      <c r="C3196" s="13" t="s">
        <v>8394</v>
      </c>
      <c r="D3196" s="766"/>
      <c r="E3196" s="783"/>
      <c r="F3196" s="296">
        <v>296860</v>
      </c>
      <c r="G3196" s="784">
        <f t="shared" si="64"/>
        <v>-296860</v>
      </c>
      <c r="H3196" s="1165"/>
    </row>
    <row r="3197" spans="1:8" x14ac:dyDescent="0.25">
      <c r="A3197" s="113">
        <v>45195</v>
      </c>
      <c r="B3197" s="21" t="s">
        <v>10571</v>
      </c>
      <c r="C3197" s="13" t="s">
        <v>7467</v>
      </c>
      <c r="D3197" s="766"/>
      <c r="E3197" s="783"/>
      <c r="F3197" s="785">
        <v>586928</v>
      </c>
      <c r="G3197" s="784">
        <f t="shared" si="64"/>
        <v>-586928</v>
      </c>
      <c r="H3197" s="1166" t="s">
        <v>11213</v>
      </c>
    </row>
    <row r="3198" spans="1:8" x14ac:dyDescent="0.25">
      <c r="A3198" s="113">
        <v>45195</v>
      </c>
      <c r="B3198" s="21" t="s">
        <v>9661</v>
      </c>
      <c r="C3198" s="13" t="s">
        <v>7467</v>
      </c>
      <c r="D3198" s="766"/>
      <c r="E3198" s="783"/>
      <c r="F3198" s="142">
        <v>130436</v>
      </c>
      <c r="G3198" s="784">
        <f t="shared" si="64"/>
        <v>-130436</v>
      </c>
      <c r="H3198" s="1167"/>
    </row>
    <row r="3199" spans="1:8" ht="16.5" thickBot="1" x14ac:dyDescent="0.3">
      <c r="A3199" s="113">
        <v>45195</v>
      </c>
      <c r="B3199" s="21" t="s">
        <v>10296</v>
      </c>
      <c r="C3199" s="13" t="s">
        <v>7467</v>
      </c>
      <c r="D3199" s="766"/>
      <c r="E3199" s="783"/>
      <c r="F3199" s="786">
        <v>82636</v>
      </c>
      <c r="G3199" s="784">
        <f t="shared" si="64"/>
        <v>-82636</v>
      </c>
      <c r="H3199" s="1168"/>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3" t="s">
        <v>11172</v>
      </c>
    </row>
    <row r="3203" spans="1:8" x14ac:dyDescent="0.25">
      <c r="A3203" s="113">
        <v>45195</v>
      </c>
      <c r="B3203" s="21" t="s">
        <v>10151</v>
      </c>
      <c r="C3203" s="13" t="s">
        <v>7467</v>
      </c>
      <c r="D3203" s="766"/>
      <c r="E3203" s="783"/>
      <c r="F3203" s="152">
        <v>228360</v>
      </c>
      <c r="G3203" s="784">
        <f t="shared" si="64"/>
        <v>-228360</v>
      </c>
      <c r="H3203" s="1164"/>
    </row>
    <row r="3204" spans="1:8" x14ac:dyDescent="0.25">
      <c r="A3204" s="113">
        <v>45195</v>
      </c>
      <c r="B3204" s="21" t="s">
        <v>9986</v>
      </c>
      <c r="C3204" s="13" t="s">
        <v>7467</v>
      </c>
      <c r="D3204" s="766"/>
      <c r="E3204" s="783"/>
      <c r="F3204" s="152">
        <v>35755</v>
      </c>
      <c r="G3204" s="784">
        <f t="shared" si="64"/>
        <v>-35755</v>
      </c>
      <c r="H3204" s="1164"/>
    </row>
    <row r="3205" spans="1:8" ht="16.5" thickBot="1" x14ac:dyDescent="0.3">
      <c r="A3205" s="113">
        <v>45195</v>
      </c>
      <c r="B3205" s="21" t="s">
        <v>11075</v>
      </c>
      <c r="C3205" s="13" t="s">
        <v>7467</v>
      </c>
      <c r="D3205" s="766"/>
      <c r="E3205" s="783"/>
      <c r="F3205" s="296">
        <f>500000-F3204-F3203-F3202</f>
        <v>203425</v>
      </c>
      <c r="G3205" s="784">
        <f t="shared" si="64"/>
        <v>-203425</v>
      </c>
      <c r="H3205" s="1165"/>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3" t="s">
        <v>11172</v>
      </c>
    </row>
    <row r="3219" spans="1:8" x14ac:dyDescent="0.25">
      <c r="A3219" s="113">
        <v>45202</v>
      </c>
      <c r="B3219" s="21" t="s">
        <v>8868</v>
      </c>
      <c r="C3219" s="13" t="s">
        <v>168</v>
      </c>
      <c r="D3219" s="766"/>
      <c r="E3219" s="783"/>
      <c r="F3219" s="152">
        <v>227720</v>
      </c>
      <c r="G3219" s="784">
        <f t="shared" si="64"/>
        <v>-227720</v>
      </c>
      <c r="H3219" s="1164"/>
    </row>
    <row r="3220" spans="1:8" x14ac:dyDescent="0.25">
      <c r="A3220" s="113">
        <v>45202</v>
      </c>
      <c r="B3220" s="21" t="s">
        <v>9507</v>
      </c>
      <c r="C3220" s="13" t="s">
        <v>168</v>
      </c>
      <c r="D3220" s="766"/>
      <c r="E3220" s="783"/>
      <c r="F3220" s="152">
        <v>9820</v>
      </c>
      <c r="G3220" s="784">
        <f t="shared" si="64"/>
        <v>-9820</v>
      </c>
      <c r="H3220" s="1164"/>
    </row>
    <row r="3221" spans="1:8" ht="16.5" thickBot="1" x14ac:dyDescent="0.3">
      <c r="A3221" s="113">
        <v>45202</v>
      </c>
      <c r="B3221" s="21" t="s">
        <v>10296</v>
      </c>
      <c r="C3221" s="13" t="s">
        <v>168</v>
      </c>
      <c r="D3221" s="766"/>
      <c r="E3221" s="783"/>
      <c r="F3221" s="296">
        <v>179260</v>
      </c>
      <c r="G3221" s="784">
        <f t="shared" si="64"/>
        <v>-179260</v>
      </c>
      <c r="H3221" s="1165"/>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3" t="s">
        <v>11395</v>
      </c>
    </row>
    <row r="3274" spans="1:8" x14ac:dyDescent="0.25">
      <c r="A3274" s="113">
        <v>45216</v>
      </c>
      <c r="B3274" s="21" t="s">
        <v>9356</v>
      </c>
      <c r="C3274" s="13" t="s">
        <v>8394</v>
      </c>
      <c r="D3274" s="766"/>
      <c r="E3274" s="22"/>
      <c r="F3274" s="19">
        <v>3763</v>
      </c>
      <c r="G3274" s="14">
        <f t="shared" ref="G3274:G3370" si="65">E3274-F3274</f>
        <v>-3763</v>
      </c>
      <c r="H3274" s="1164"/>
    </row>
    <row r="3275" spans="1:8" x14ac:dyDescent="0.25">
      <c r="A3275" s="113">
        <v>45216</v>
      </c>
      <c r="B3275" s="21" t="s">
        <v>10379</v>
      </c>
      <c r="C3275" s="13" t="s">
        <v>8394</v>
      </c>
      <c r="D3275" s="766"/>
      <c r="E3275" s="22"/>
      <c r="F3275" s="19">
        <v>17368</v>
      </c>
      <c r="G3275" s="14">
        <f t="shared" si="65"/>
        <v>-17368</v>
      </c>
      <c r="H3275" s="1164"/>
    </row>
    <row r="3276" spans="1:8" x14ac:dyDescent="0.25">
      <c r="A3276" s="113">
        <v>45216</v>
      </c>
      <c r="B3276" s="21" t="s">
        <v>11075</v>
      </c>
      <c r="C3276" s="13" t="s">
        <v>8394</v>
      </c>
      <c r="D3276" s="766"/>
      <c r="E3276" s="22"/>
      <c r="F3276" s="19">
        <v>194858</v>
      </c>
      <c r="G3276" s="14">
        <f t="shared" si="65"/>
        <v>-194858</v>
      </c>
      <c r="H3276" s="1164"/>
    </row>
    <row r="3277" spans="1:8" x14ac:dyDescent="0.25">
      <c r="A3277" s="113">
        <v>45216</v>
      </c>
      <c r="B3277" s="21" t="s">
        <v>10232</v>
      </c>
      <c r="C3277" s="13" t="s">
        <v>8394</v>
      </c>
      <c r="D3277" s="766"/>
      <c r="E3277" s="22"/>
      <c r="F3277" s="19">
        <v>650000</v>
      </c>
      <c r="G3277" s="14">
        <f t="shared" si="65"/>
        <v>-650000</v>
      </c>
      <c r="H3277" s="1164"/>
    </row>
    <row r="3278" spans="1:8" x14ac:dyDescent="0.25">
      <c r="A3278" s="113">
        <v>45216</v>
      </c>
      <c r="B3278" s="21" t="s">
        <v>10909</v>
      </c>
      <c r="C3278" s="13" t="s">
        <v>8394</v>
      </c>
      <c r="D3278" s="766"/>
      <c r="E3278" s="22"/>
      <c r="F3278" s="19">
        <v>308871</v>
      </c>
      <c r="G3278" s="14">
        <f t="shared" si="65"/>
        <v>-308871</v>
      </c>
      <c r="H3278" s="1164"/>
    </row>
    <row r="3279" spans="1:8" x14ac:dyDescent="0.25">
      <c r="A3279" s="113">
        <v>45216</v>
      </c>
      <c r="B3279" s="21" t="s">
        <v>10576</v>
      </c>
      <c r="C3279" s="13" t="s">
        <v>8394</v>
      </c>
      <c r="D3279" s="766"/>
      <c r="E3279" s="22"/>
      <c r="F3279" s="19">
        <v>250000</v>
      </c>
      <c r="G3279" s="14">
        <f t="shared" si="65"/>
        <v>-250000</v>
      </c>
      <c r="H3279" s="1165"/>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12714</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32" t="s">
        <v>11447</v>
      </c>
      <c r="E3291" s="22">
        <v>20103</v>
      </c>
      <c r="F3291" s="19"/>
      <c r="G3291" s="14">
        <f t="shared" si="65"/>
        <v>20103</v>
      </c>
      <c r="H3291" s="13"/>
    </row>
    <row r="3292" spans="1:8" x14ac:dyDescent="0.25">
      <c r="A3292" s="113">
        <v>45220</v>
      </c>
      <c r="B3292" s="21" t="s">
        <v>11199</v>
      </c>
      <c r="C3292" s="13" t="s">
        <v>8394</v>
      </c>
      <c r="D3292" s="1232"/>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166" t="s">
        <v>11578</v>
      </c>
    </row>
    <row r="3329" spans="1:8" ht="16.5" thickBot="1" x14ac:dyDescent="0.3">
      <c r="A3329" s="113">
        <v>45233</v>
      </c>
      <c r="B3329" s="21" t="s">
        <v>11075</v>
      </c>
      <c r="C3329" s="13" t="s">
        <v>7467</v>
      </c>
      <c r="D3329" s="766"/>
      <c r="E3329" s="783"/>
      <c r="F3329" s="786">
        <v>173681</v>
      </c>
      <c r="G3329" s="784">
        <f t="shared" si="65"/>
        <v>-173681</v>
      </c>
      <c r="H3329" s="1168"/>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12495</v>
      </c>
      <c r="D3335" s="766" t="s">
        <v>12496</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12495</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12495</v>
      </c>
      <c r="D3362" s="766" t="s">
        <v>8046</v>
      </c>
      <c r="E3362" s="22">
        <v>417642</v>
      </c>
      <c r="F3362" s="19"/>
      <c r="G3362" s="14">
        <f t="shared" si="65"/>
        <v>417642</v>
      </c>
      <c r="H3362" s="13"/>
    </row>
    <row r="3363" spans="1:8" ht="17.25" customHeight="1" x14ac:dyDescent="0.25">
      <c r="A3363" s="113">
        <v>45243</v>
      </c>
      <c r="B3363" s="21" t="s">
        <v>10909</v>
      </c>
      <c r="C3363" s="13" t="s">
        <v>12495</v>
      </c>
      <c r="D3363" s="766" t="s">
        <v>8047</v>
      </c>
      <c r="E3363" s="22">
        <v>20015</v>
      </c>
      <c r="F3363" s="19"/>
      <c r="G3363" s="14">
        <f t="shared" si="65"/>
        <v>20015</v>
      </c>
      <c r="H3363" s="13"/>
    </row>
    <row r="3364" spans="1:8" ht="17.25" customHeight="1" x14ac:dyDescent="0.25">
      <c r="A3364" s="113">
        <v>45243</v>
      </c>
      <c r="B3364" s="21" t="s">
        <v>10909</v>
      </c>
      <c r="C3364" s="13" t="s">
        <v>12495</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6"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166" t="s">
        <v>12284</v>
      </c>
    </row>
    <row r="3394" spans="1:8" x14ac:dyDescent="0.25">
      <c r="A3394" s="113">
        <v>45248</v>
      </c>
      <c r="B3394" s="21" t="s">
        <v>11617</v>
      </c>
      <c r="C3394" s="13" t="s">
        <v>168</v>
      </c>
      <c r="D3394" s="766"/>
      <c r="E3394" s="22"/>
      <c r="F3394" s="110">
        <v>250000</v>
      </c>
      <c r="G3394" s="14">
        <f t="shared" si="67"/>
        <v>-250000</v>
      </c>
      <c r="H3394" s="1168"/>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12495</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12495</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3"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45282</v>
      </c>
      <c r="B3472" s="21" t="s">
        <v>11897</v>
      </c>
      <c r="C3472" s="13" t="s">
        <v>180</v>
      </c>
      <c r="D3472" s="766" t="s">
        <v>12057</v>
      </c>
      <c r="E3472" s="22">
        <v>987960</v>
      </c>
      <c r="F3472" s="112"/>
      <c r="G3472" s="784">
        <f t="shared" si="68"/>
        <v>987960</v>
      </c>
      <c r="H3472" s="13"/>
    </row>
    <row r="3473" spans="1:8" x14ac:dyDescent="0.25">
      <c r="A3473" s="113">
        <v>45283</v>
      </c>
      <c r="B3473" s="21" t="s">
        <v>10909</v>
      </c>
      <c r="C3473" s="13" t="s">
        <v>12282</v>
      </c>
      <c r="D3473" s="766"/>
      <c r="E3473" s="22"/>
      <c r="F3473" s="19">
        <v>189553</v>
      </c>
      <c r="G3473" s="784">
        <f t="shared" si="68"/>
        <v>-189553</v>
      </c>
      <c r="H3473" s="13" t="s">
        <v>11986</v>
      </c>
    </row>
    <row r="3474" spans="1:8" x14ac:dyDescent="0.25">
      <c r="A3474" s="113">
        <v>45285</v>
      </c>
      <c r="B3474" s="21" t="s">
        <v>11617</v>
      </c>
      <c r="C3474" s="13" t="s">
        <v>8394</v>
      </c>
      <c r="D3474" s="766" t="s">
        <v>12051</v>
      </c>
      <c r="E3474" s="22">
        <v>717268</v>
      </c>
      <c r="F3474" s="19"/>
      <c r="G3474" s="784">
        <f t="shared" si="68"/>
        <v>717268</v>
      </c>
      <c r="H3474" s="13"/>
    </row>
    <row r="3475" spans="1:8" x14ac:dyDescent="0.25">
      <c r="A3475" s="113">
        <v>45285</v>
      </c>
      <c r="B3475" s="21" t="s">
        <v>10909</v>
      </c>
      <c r="C3475" s="13" t="s">
        <v>12282</v>
      </c>
      <c r="D3475" s="766"/>
      <c r="E3475" s="22"/>
      <c r="F3475" s="19">
        <v>472526</v>
      </c>
      <c r="G3475" s="784">
        <f t="shared" si="68"/>
        <v>-472526</v>
      </c>
      <c r="H3475" s="13" t="s">
        <v>11986</v>
      </c>
    </row>
    <row r="3476" spans="1:8" x14ac:dyDescent="0.25">
      <c r="A3476" s="113">
        <v>45286</v>
      </c>
      <c r="B3476" s="21" t="s">
        <v>10909</v>
      </c>
      <c r="C3476" s="13" t="s">
        <v>5187</v>
      </c>
      <c r="D3476" s="766" t="s">
        <v>12278</v>
      </c>
      <c r="E3476" s="22">
        <v>11148</v>
      </c>
      <c r="F3476" s="19"/>
      <c r="G3476" s="784">
        <f t="shared" si="68"/>
        <v>11148</v>
      </c>
      <c r="H3476" s="13" t="s">
        <v>12279</v>
      </c>
    </row>
    <row r="3477" spans="1:8" x14ac:dyDescent="0.25">
      <c r="A3477" s="113">
        <v>45286</v>
      </c>
      <c r="B3477" s="21" t="s">
        <v>10232</v>
      </c>
      <c r="C3477" s="13" t="s">
        <v>168</v>
      </c>
      <c r="D3477" s="766" t="s">
        <v>12054</v>
      </c>
      <c r="E3477" s="22">
        <v>14520</v>
      </c>
      <c r="F3477" s="19"/>
      <c r="G3477" s="784">
        <f t="shared" si="68"/>
        <v>14520</v>
      </c>
      <c r="H3477" s="13"/>
    </row>
    <row r="3478" spans="1:8" x14ac:dyDescent="0.25">
      <c r="A3478" s="113">
        <v>45286</v>
      </c>
      <c r="B3478" s="21" t="s">
        <v>11617</v>
      </c>
      <c r="C3478" s="13" t="s">
        <v>168</v>
      </c>
      <c r="D3478" s="766" t="s">
        <v>12055</v>
      </c>
      <c r="E3478" s="22">
        <v>382500</v>
      </c>
      <c r="F3478" s="19"/>
      <c r="G3478" s="784">
        <f t="shared" si="68"/>
        <v>382500</v>
      </c>
      <c r="H3478" s="13"/>
    </row>
    <row r="3479" spans="1:8" x14ac:dyDescent="0.25">
      <c r="A3479" s="113">
        <v>45286</v>
      </c>
      <c r="B3479" s="21" t="s">
        <v>9356</v>
      </c>
      <c r="C3479" s="13" t="s">
        <v>5681</v>
      </c>
      <c r="D3479" s="766"/>
      <c r="E3479" s="22"/>
      <c r="F3479" s="19">
        <v>500000</v>
      </c>
      <c r="G3479" s="784">
        <f t="shared" si="68"/>
        <v>-500000</v>
      </c>
      <c r="H3479" s="13" t="s">
        <v>12003</v>
      </c>
    </row>
    <row r="3480" spans="1:8" ht="16.5" thickBot="1" x14ac:dyDescent="0.3">
      <c r="A3480" s="113">
        <v>45286</v>
      </c>
      <c r="B3480" s="21" t="s">
        <v>9986</v>
      </c>
      <c r="C3480" s="13" t="s">
        <v>169</v>
      </c>
      <c r="D3480" s="766"/>
      <c r="E3480" s="22"/>
      <c r="F3480" s="110">
        <v>250000</v>
      </c>
      <c r="G3480" s="14">
        <f t="shared" si="68"/>
        <v>-250000</v>
      </c>
      <c r="H3480" s="13" t="s">
        <v>12003</v>
      </c>
    </row>
    <row r="3481" spans="1:8" x14ac:dyDescent="0.25">
      <c r="A3481" s="113">
        <v>45286</v>
      </c>
      <c r="B3481" s="21" t="s">
        <v>9986</v>
      </c>
      <c r="C3481" s="13" t="s">
        <v>166</v>
      </c>
      <c r="D3481" s="766"/>
      <c r="E3481" s="783"/>
      <c r="F3481" s="785">
        <v>91980</v>
      </c>
      <c r="G3481" s="784">
        <f t="shared" si="68"/>
        <v>-91980</v>
      </c>
      <c r="H3481" s="1176" t="s">
        <v>12067</v>
      </c>
    </row>
    <row r="3482" spans="1:8" x14ac:dyDescent="0.25">
      <c r="A3482" s="113">
        <v>45286</v>
      </c>
      <c r="B3482" s="21" t="s">
        <v>10151</v>
      </c>
      <c r="C3482" s="13" t="s">
        <v>166</v>
      </c>
      <c r="D3482" s="766"/>
      <c r="E3482" s="783"/>
      <c r="F3482" s="142">
        <v>21340</v>
      </c>
      <c r="G3482" s="784">
        <f t="shared" si="68"/>
        <v>-21340</v>
      </c>
      <c r="H3482" s="1176"/>
    </row>
    <row r="3483" spans="1:8" x14ac:dyDescent="0.25">
      <c r="A3483" s="113">
        <v>45286</v>
      </c>
      <c r="B3483" s="21" t="s">
        <v>10471</v>
      </c>
      <c r="C3483" s="13" t="s">
        <v>166</v>
      </c>
      <c r="D3483" s="766"/>
      <c r="E3483" s="783"/>
      <c r="F3483" s="142">
        <v>140985</v>
      </c>
      <c r="G3483" s="784">
        <f t="shared" si="68"/>
        <v>-140985</v>
      </c>
      <c r="H3483" s="1176"/>
    </row>
    <row r="3484" spans="1:8" x14ac:dyDescent="0.25">
      <c r="A3484" s="113">
        <v>45286</v>
      </c>
      <c r="B3484" s="21" t="s">
        <v>10232</v>
      </c>
      <c r="C3484" s="13" t="s">
        <v>166</v>
      </c>
      <c r="D3484" s="766"/>
      <c r="E3484" s="783"/>
      <c r="F3484" s="142">
        <v>15980</v>
      </c>
      <c r="G3484" s="784">
        <f t="shared" si="68"/>
        <v>-15980</v>
      </c>
      <c r="H3484" s="1176"/>
    </row>
    <row r="3485" spans="1:8" x14ac:dyDescent="0.25">
      <c r="A3485" s="113">
        <v>45286</v>
      </c>
      <c r="B3485" s="21" t="s">
        <v>10571</v>
      </c>
      <c r="C3485" s="13" t="s">
        <v>166</v>
      </c>
      <c r="D3485" s="766"/>
      <c r="E3485" s="783"/>
      <c r="F3485" s="142">
        <v>45000</v>
      </c>
      <c r="G3485" s="784">
        <f t="shared" si="68"/>
        <v>-45000</v>
      </c>
      <c r="H3485" s="1176"/>
    </row>
    <row r="3486" spans="1:8" x14ac:dyDescent="0.25">
      <c r="A3486" s="113">
        <v>45286</v>
      </c>
      <c r="B3486" s="21" t="s">
        <v>10379</v>
      </c>
      <c r="C3486" s="13" t="s">
        <v>166</v>
      </c>
      <c r="D3486" s="766"/>
      <c r="E3486" s="783"/>
      <c r="F3486" s="142">
        <v>114255</v>
      </c>
      <c r="G3486" s="784">
        <f t="shared" si="68"/>
        <v>-114255</v>
      </c>
      <c r="H3486" s="1176"/>
    </row>
    <row r="3487" spans="1:8" x14ac:dyDescent="0.25">
      <c r="A3487" s="113">
        <v>45286</v>
      </c>
      <c r="B3487" s="21" t="s">
        <v>10909</v>
      </c>
      <c r="C3487" s="13" t="s">
        <v>166</v>
      </c>
      <c r="D3487" s="766"/>
      <c r="E3487" s="783"/>
      <c r="F3487" s="142">
        <v>83530</v>
      </c>
      <c r="G3487" s="784">
        <f t="shared" si="68"/>
        <v>-83530</v>
      </c>
      <c r="H3487" s="1176"/>
    </row>
    <row r="3488" spans="1:8" x14ac:dyDescent="0.25">
      <c r="A3488" s="113">
        <v>45286</v>
      </c>
      <c r="B3488" s="21" t="s">
        <v>11007</v>
      </c>
      <c r="C3488" s="13" t="s">
        <v>166</v>
      </c>
      <c r="D3488" s="766"/>
      <c r="E3488" s="783"/>
      <c r="F3488" s="142">
        <v>65500</v>
      </c>
      <c r="G3488" s="784">
        <f t="shared" si="68"/>
        <v>-65500</v>
      </c>
      <c r="H3488" s="1176"/>
    </row>
    <row r="3489" spans="1:8" x14ac:dyDescent="0.25">
      <c r="A3489" s="113">
        <v>45286</v>
      </c>
      <c r="B3489" s="21" t="s">
        <v>11446</v>
      </c>
      <c r="C3489" s="13" t="s">
        <v>166</v>
      </c>
      <c r="D3489" s="766"/>
      <c r="E3489" s="783"/>
      <c r="F3489" s="142">
        <v>250855</v>
      </c>
      <c r="G3489" s="784">
        <f t="shared" si="68"/>
        <v>-250855</v>
      </c>
      <c r="H3489" s="1176"/>
    </row>
    <row r="3490" spans="1:8" x14ac:dyDescent="0.25">
      <c r="A3490" s="113">
        <v>45286</v>
      </c>
      <c r="B3490" s="21" t="s">
        <v>11617</v>
      </c>
      <c r="C3490" s="13" t="s">
        <v>166</v>
      </c>
      <c r="D3490" s="766"/>
      <c r="E3490" s="783"/>
      <c r="F3490" s="142">
        <v>41135</v>
      </c>
      <c r="G3490" s="784">
        <f t="shared" si="68"/>
        <v>-41135</v>
      </c>
      <c r="H3490" s="1176"/>
    </row>
    <row r="3491" spans="1:8" x14ac:dyDescent="0.25">
      <c r="A3491" s="113">
        <v>45286</v>
      </c>
      <c r="B3491" s="21" t="s">
        <v>10909</v>
      </c>
      <c r="C3491" s="13" t="s">
        <v>166</v>
      </c>
      <c r="D3491" s="766"/>
      <c r="E3491" s="783"/>
      <c r="F3491" s="147">
        <v>103490</v>
      </c>
      <c r="G3491" s="784">
        <f t="shared" si="68"/>
        <v>-103490</v>
      </c>
      <c r="H3491" s="1176"/>
    </row>
    <row r="3492" spans="1:8" x14ac:dyDescent="0.25">
      <c r="A3492" s="113">
        <v>45286</v>
      </c>
      <c r="B3492" s="21" t="s">
        <v>11897</v>
      </c>
      <c r="C3492" s="13" t="s">
        <v>166</v>
      </c>
      <c r="D3492" s="766"/>
      <c r="E3492" s="783"/>
      <c r="F3492" s="147">
        <v>56000</v>
      </c>
      <c r="G3492" s="784">
        <f t="shared" si="68"/>
        <v>-56000</v>
      </c>
      <c r="H3492" s="1176"/>
    </row>
    <row r="3493" spans="1:8" ht="16.5" thickBot="1" x14ac:dyDescent="0.3">
      <c r="A3493" s="113">
        <v>45286</v>
      </c>
      <c r="B3493" s="21" t="s">
        <v>12207</v>
      </c>
      <c r="C3493" s="13" t="s">
        <v>166</v>
      </c>
      <c r="D3493" s="766"/>
      <c r="E3493" s="783"/>
      <c r="F3493" s="786">
        <v>45650</v>
      </c>
      <c r="G3493" s="784">
        <f t="shared" si="68"/>
        <v>-45650</v>
      </c>
      <c r="H3493" s="1176"/>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ht="16.5" thickBot="1" x14ac:dyDescent="0.3">
      <c r="A3498" s="113">
        <v>45287</v>
      </c>
      <c r="B3498" s="21" t="s">
        <v>11897</v>
      </c>
      <c r="C3498" s="13" t="s">
        <v>12038</v>
      </c>
      <c r="D3498" s="766"/>
      <c r="E3498" s="22"/>
      <c r="F3498" s="110">
        <v>1000000</v>
      </c>
      <c r="G3498" s="14">
        <f>E3498-F3498</f>
        <v>-1000000</v>
      </c>
      <c r="H3498" s="13" t="s">
        <v>12037</v>
      </c>
    </row>
    <row r="3499" spans="1:8" x14ac:dyDescent="0.25">
      <c r="A3499" s="113">
        <v>45287</v>
      </c>
      <c r="B3499" s="21" t="s">
        <v>1400</v>
      </c>
      <c r="C3499" s="13" t="s">
        <v>1803</v>
      </c>
      <c r="D3499" s="766"/>
      <c r="E3499" s="783"/>
      <c r="F3499" s="785">
        <v>159545</v>
      </c>
      <c r="G3499" s="784">
        <f t="shared" si="68"/>
        <v>-159545</v>
      </c>
      <c r="H3499" s="1166" t="s">
        <v>13066</v>
      </c>
    </row>
    <row r="3500" spans="1:8" x14ac:dyDescent="0.25">
      <c r="A3500" s="113">
        <v>45287</v>
      </c>
      <c r="B3500" s="21" t="s">
        <v>6408</v>
      </c>
      <c r="C3500" s="13" t="s">
        <v>1803</v>
      </c>
      <c r="D3500" s="766"/>
      <c r="E3500" s="783"/>
      <c r="F3500" s="142">
        <v>80843</v>
      </c>
      <c r="G3500" s="784">
        <f t="shared" si="68"/>
        <v>-80843</v>
      </c>
      <c r="H3500" s="1167"/>
    </row>
    <row r="3501" spans="1:8" x14ac:dyDescent="0.25">
      <c r="A3501" s="113">
        <v>45287</v>
      </c>
      <c r="B3501" s="21" t="s">
        <v>6508</v>
      </c>
      <c r="C3501" s="13" t="s">
        <v>1803</v>
      </c>
      <c r="D3501" s="766"/>
      <c r="E3501" s="783"/>
      <c r="F3501" s="142">
        <v>4245</v>
      </c>
      <c r="G3501" s="784">
        <f t="shared" si="68"/>
        <v>-4245</v>
      </c>
      <c r="H3501" s="1167"/>
    </row>
    <row r="3502" spans="1:8" ht="16.5" thickBot="1" x14ac:dyDescent="0.3">
      <c r="A3502" s="113">
        <v>45287</v>
      </c>
      <c r="B3502" s="21" t="s">
        <v>10296</v>
      </c>
      <c r="C3502" s="13" t="s">
        <v>1803</v>
      </c>
      <c r="D3502" s="766"/>
      <c r="E3502" s="783"/>
      <c r="F3502" s="786">
        <v>5367</v>
      </c>
      <c r="G3502" s="784">
        <f t="shared" si="68"/>
        <v>-5367</v>
      </c>
      <c r="H3502" s="1168"/>
    </row>
    <row r="3503" spans="1:8" x14ac:dyDescent="0.25">
      <c r="A3503" s="113">
        <v>45288</v>
      </c>
      <c r="B3503" s="21" t="s">
        <v>10576</v>
      </c>
      <c r="C3503" s="13" t="s">
        <v>7467</v>
      </c>
      <c r="D3503" s="766"/>
      <c r="E3503" s="22"/>
      <c r="F3503" s="112">
        <v>1500000</v>
      </c>
      <c r="G3503" s="14">
        <f t="shared" si="68"/>
        <v>-1500000</v>
      </c>
      <c r="H3503" s="13" t="s">
        <v>12037</v>
      </c>
    </row>
    <row r="3504" spans="1:8" x14ac:dyDescent="0.25">
      <c r="A3504" s="113">
        <v>45288</v>
      </c>
      <c r="B3504" s="21" t="s">
        <v>10909</v>
      </c>
      <c r="C3504" s="13" t="s">
        <v>166</v>
      </c>
      <c r="D3504" s="766" t="s">
        <v>12139</v>
      </c>
      <c r="E3504" s="22">
        <v>7000</v>
      </c>
      <c r="F3504" s="19"/>
      <c r="G3504" s="14">
        <f t="shared" si="68"/>
        <v>7000</v>
      </c>
      <c r="H3504" s="13"/>
    </row>
    <row r="3505" spans="1:8" x14ac:dyDescent="0.25">
      <c r="A3505" s="113">
        <v>45289</v>
      </c>
      <c r="B3505" s="21" t="s">
        <v>10576</v>
      </c>
      <c r="C3505" s="13" t="s">
        <v>8091</v>
      </c>
      <c r="D3505" s="766"/>
      <c r="E3505" s="22"/>
      <c r="F3505" s="19">
        <v>1000000</v>
      </c>
      <c r="G3505" s="14">
        <f t="shared" si="68"/>
        <v>-1000000</v>
      </c>
      <c r="H3505" s="13" t="s">
        <v>12037</v>
      </c>
    </row>
    <row r="3506" spans="1:8" x14ac:dyDescent="0.25">
      <c r="A3506" s="113">
        <v>45289</v>
      </c>
      <c r="B3506" s="21" t="s">
        <v>11617</v>
      </c>
      <c r="C3506" s="13" t="s">
        <v>180</v>
      </c>
      <c r="D3506" s="766"/>
      <c r="E3506" s="22"/>
      <c r="F3506" s="19">
        <v>250000</v>
      </c>
      <c r="G3506" s="14">
        <f t="shared" si="68"/>
        <v>-250000</v>
      </c>
      <c r="H3506" s="13" t="s">
        <v>12026</v>
      </c>
    </row>
    <row r="3507" spans="1:8" x14ac:dyDescent="0.25">
      <c r="A3507" s="113">
        <v>45289</v>
      </c>
      <c r="B3507" s="21" t="s">
        <v>10232</v>
      </c>
      <c r="C3507" s="13" t="s">
        <v>7467</v>
      </c>
      <c r="D3507" s="766"/>
      <c r="E3507" s="22"/>
      <c r="F3507" s="19">
        <v>1000000</v>
      </c>
      <c r="G3507" s="14">
        <f t="shared" si="68"/>
        <v>-1000000</v>
      </c>
      <c r="H3507" s="13" t="s">
        <v>12037</v>
      </c>
    </row>
    <row r="3508" spans="1:8" x14ac:dyDescent="0.25">
      <c r="A3508" s="113">
        <v>45289</v>
      </c>
      <c r="B3508" s="21" t="s">
        <v>11897</v>
      </c>
      <c r="C3508" s="13" t="s">
        <v>8091</v>
      </c>
      <c r="D3508" s="766"/>
      <c r="E3508" s="22">
        <v>2000000</v>
      </c>
      <c r="F3508" s="19"/>
      <c r="G3508" s="14">
        <f t="shared" si="68"/>
        <v>2000000</v>
      </c>
      <c r="H3508" s="54" t="s">
        <v>12338</v>
      </c>
    </row>
    <row r="3509" spans="1:8" x14ac:dyDescent="0.25">
      <c r="A3509" s="113">
        <v>45289</v>
      </c>
      <c r="B3509" s="21" t="s">
        <v>11897</v>
      </c>
      <c r="C3509" s="13" t="s">
        <v>8091</v>
      </c>
      <c r="D3509" s="766"/>
      <c r="E3509" s="22"/>
      <c r="F3509" s="19">
        <v>1000000</v>
      </c>
      <c r="G3509" s="14">
        <f t="shared" si="68"/>
        <v>-1000000</v>
      </c>
      <c r="H3509" s="54" t="s">
        <v>12035</v>
      </c>
    </row>
    <row r="3510" spans="1:8" x14ac:dyDescent="0.25">
      <c r="A3510" s="113">
        <v>45289</v>
      </c>
      <c r="B3510" s="21" t="s">
        <v>11897</v>
      </c>
      <c r="C3510" s="13" t="s">
        <v>8091</v>
      </c>
      <c r="D3510" s="766"/>
      <c r="E3510" s="22"/>
      <c r="F3510" s="19">
        <v>250000</v>
      </c>
      <c r="G3510" s="14">
        <f t="shared" si="68"/>
        <v>-250000</v>
      </c>
      <c r="H3510" s="54" t="s">
        <v>12036</v>
      </c>
    </row>
    <row r="3511" spans="1:8" x14ac:dyDescent="0.25">
      <c r="A3511" s="113">
        <v>45289</v>
      </c>
      <c r="B3511" s="21" t="s">
        <v>11897</v>
      </c>
      <c r="C3511" s="13" t="s">
        <v>8091</v>
      </c>
      <c r="D3511" s="766"/>
      <c r="E3511" s="22"/>
      <c r="F3511" s="19">
        <v>250000</v>
      </c>
      <c r="G3511" s="14">
        <f t="shared" si="68"/>
        <v>-250000</v>
      </c>
      <c r="H3511" s="54" t="s">
        <v>12036</v>
      </c>
    </row>
    <row r="3512" spans="1:8" x14ac:dyDescent="0.25">
      <c r="A3512" s="113">
        <v>45293</v>
      </c>
      <c r="B3512" s="21" t="s">
        <v>9832</v>
      </c>
      <c r="C3512" s="13" t="s">
        <v>180</v>
      </c>
      <c r="D3512" s="766"/>
      <c r="E3512" s="22">
        <v>199500</v>
      </c>
      <c r="F3512" s="19"/>
      <c r="G3512" s="14">
        <f t="shared" si="68"/>
        <v>199500</v>
      </c>
      <c r="H3512" s="54"/>
    </row>
    <row r="3513" spans="1:8" x14ac:dyDescent="0.25">
      <c r="A3513" s="113">
        <v>45294</v>
      </c>
      <c r="B3513" s="21" t="s">
        <v>10571</v>
      </c>
      <c r="C3513" s="13" t="s">
        <v>5681</v>
      </c>
      <c r="D3513" s="766"/>
      <c r="E3513" s="22"/>
      <c r="F3513" s="19">
        <v>60000</v>
      </c>
      <c r="G3513" s="14">
        <f t="shared" si="68"/>
        <v>-60000</v>
      </c>
      <c r="H3513" s="1249" t="s">
        <v>12003</v>
      </c>
    </row>
    <row r="3514" spans="1:8" x14ac:dyDescent="0.25">
      <c r="A3514" s="113">
        <v>45294</v>
      </c>
      <c r="B3514" s="21" t="s">
        <v>10379</v>
      </c>
      <c r="C3514" s="13" t="s">
        <v>5681</v>
      </c>
      <c r="D3514" s="766"/>
      <c r="E3514" s="22"/>
      <c r="F3514" s="19">
        <v>190000</v>
      </c>
      <c r="G3514" s="14">
        <f t="shared" si="68"/>
        <v>-190000</v>
      </c>
      <c r="H3514" s="1250"/>
    </row>
    <row r="3515" spans="1:8" x14ac:dyDescent="0.25">
      <c r="A3515" s="113">
        <v>45294</v>
      </c>
      <c r="B3515" s="21" t="s">
        <v>10909</v>
      </c>
      <c r="C3515" s="13" t="s">
        <v>12495</v>
      </c>
      <c r="D3515" s="766"/>
      <c r="E3515" s="22"/>
      <c r="F3515" s="19">
        <v>500000</v>
      </c>
      <c r="G3515" s="14">
        <f t="shared" si="68"/>
        <v>-500000</v>
      </c>
      <c r="H3515" s="54" t="s">
        <v>12036</v>
      </c>
    </row>
    <row r="3516" spans="1:8" ht="18.75" x14ac:dyDescent="0.25">
      <c r="A3516" s="113">
        <v>45294</v>
      </c>
      <c r="B3516" s="21" t="s">
        <v>11089</v>
      </c>
      <c r="C3516" s="13" t="s">
        <v>180</v>
      </c>
      <c r="D3516" s="766" t="s">
        <v>12143</v>
      </c>
      <c r="E3516" s="22">
        <v>1154145</v>
      </c>
      <c r="F3516" s="19"/>
      <c r="G3516" s="14">
        <f t="shared" si="68"/>
        <v>1154145</v>
      </c>
      <c r="H3516" s="927" t="s">
        <v>12144</v>
      </c>
    </row>
    <row r="3517" spans="1:8" x14ac:dyDescent="0.25">
      <c r="A3517" s="113">
        <v>45295</v>
      </c>
      <c r="B3517" s="21" t="s">
        <v>11089</v>
      </c>
      <c r="C3517" s="13" t="s">
        <v>180</v>
      </c>
      <c r="D3517" s="766"/>
      <c r="E3517" s="22"/>
      <c r="F3517" s="19">
        <v>1154145</v>
      </c>
      <c r="G3517" s="14">
        <f t="shared" si="68"/>
        <v>-1154145</v>
      </c>
      <c r="H3517" s="13" t="s">
        <v>12135</v>
      </c>
    </row>
    <row r="3518" spans="1:8" x14ac:dyDescent="0.25">
      <c r="A3518" s="113">
        <v>45295</v>
      </c>
      <c r="B3518" s="21" t="s">
        <v>8559</v>
      </c>
      <c r="C3518" s="13" t="s">
        <v>164</v>
      </c>
      <c r="D3518" s="766" t="s">
        <v>12492</v>
      </c>
      <c r="E3518" s="22">
        <v>111994</v>
      </c>
      <c r="F3518" s="19"/>
      <c r="G3518" s="14">
        <f t="shared" si="68"/>
        <v>111994</v>
      </c>
      <c r="H3518" s="54"/>
    </row>
    <row r="3519" spans="1:8" x14ac:dyDescent="0.25">
      <c r="A3519" s="113">
        <v>45295</v>
      </c>
      <c r="B3519" s="21" t="s">
        <v>11897</v>
      </c>
      <c r="C3519" s="13" t="s">
        <v>7242</v>
      </c>
      <c r="D3519" s="766"/>
      <c r="E3519" s="22"/>
      <c r="F3519" s="19">
        <v>750000</v>
      </c>
      <c r="G3519" s="14">
        <f t="shared" si="68"/>
        <v>-750000</v>
      </c>
      <c r="H3519" s="54" t="s">
        <v>12137</v>
      </c>
    </row>
    <row r="3520" spans="1:8" x14ac:dyDescent="0.25">
      <c r="A3520" s="113">
        <v>45295</v>
      </c>
      <c r="B3520" s="21" t="s">
        <v>10232</v>
      </c>
      <c r="C3520" s="13" t="s">
        <v>8394</v>
      </c>
      <c r="D3520" s="766"/>
      <c r="E3520" s="22"/>
      <c r="F3520" s="19">
        <v>250000</v>
      </c>
      <c r="G3520" s="14">
        <f t="shared" si="68"/>
        <v>-250000</v>
      </c>
      <c r="H3520" s="1166" t="s">
        <v>12138</v>
      </c>
    </row>
    <row r="3521" spans="1:8" x14ac:dyDescent="0.25">
      <c r="A3521" s="113">
        <v>45295</v>
      </c>
      <c r="B3521" s="21" t="s">
        <v>11446</v>
      </c>
      <c r="C3521" s="13" t="s">
        <v>8394</v>
      </c>
      <c r="D3521" s="766"/>
      <c r="E3521" s="22"/>
      <c r="F3521" s="19">
        <v>250000</v>
      </c>
      <c r="G3521" s="14">
        <f t="shared" si="68"/>
        <v>-250000</v>
      </c>
      <c r="H3521" s="1167"/>
    </row>
    <row r="3522" spans="1:8" x14ac:dyDescent="0.25">
      <c r="A3522" s="113">
        <v>45295</v>
      </c>
      <c r="B3522" s="21" t="s">
        <v>11617</v>
      </c>
      <c r="C3522" s="13" t="s">
        <v>8394</v>
      </c>
      <c r="D3522" s="766"/>
      <c r="E3522" s="22"/>
      <c r="F3522" s="19">
        <v>500000</v>
      </c>
      <c r="G3522" s="14">
        <f t="shared" si="68"/>
        <v>-500000</v>
      </c>
      <c r="H3522" s="1168"/>
    </row>
    <row r="3523" spans="1:8" x14ac:dyDescent="0.25">
      <c r="A3523" s="113">
        <v>45295</v>
      </c>
      <c r="B3523" s="21" t="s">
        <v>11897</v>
      </c>
      <c r="C3523" s="13" t="s">
        <v>180</v>
      </c>
      <c r="D3523" s="766" t="s">
        <v>12141</v>
      </c>
      <c r="E3523" s="22">
        <v>94520</v>
      </c>
      <c r="F3523" s="19"/>
      <c r="G3523" s="14">
        <f t="shared" si="68"/>
        <v>94520</v>
      </c>
      <c r="H3523" s="343"/>
    </row>
    <row r="3524" spans="1:8" x14ac:dyDescent="0.25">
      <c r="A3524" s="113">
        <v>45295</v>
      </c>
      <c r="B3524" s="21" t="s">
        <v>10909</v>
      </c>
      <c r="C3524" s="13" t="s">
        <v>168</v>
      </c>
      <c r="D3524" s="766" t="s">
        <v>12244</v>
      </c>
      <c r="E3524" s="22">
        <v>8400</v>
      </c>
      <c r="F3524" s="19"/>
      <c r="G3524" s="14">
        <f t="shared" si="68"/>
        <v>8400</v>
      </c>
      <c r="H3524" s="343"/>
    </row>
    <row r="3525" spans="1:8" x14ac:dyDescent="0.25">
      <c r="A3525" s="113">
        <v>45297</v>
      </c>
      <c r="B3525" s="21" t="s">
        <v>11897</v>
      </c>
      <c r="C3525" s="13" t="s">
        <v>180</v>
      </c>
      <c r="D3525" s="766" t="s">
        <v>12142</v>
      </c>
      <c r="E3525" s="22">
        <v>9630</v>
      </c>
      <c r="F3525" s="19"/>
      <c r="G3525" s="14">
        <f t="shared" si="68"/>
        <v>9630</v>
      </c>
      <c r="H3525" s="343"/>
    </row>
    <row r="3526" spans="1:8" x14ac:dyDescent="0.25">
      <c r="A3526" s="113">
        <v>45299</v>
      </c>
      <c r="B3526" s="21" t="s">
        <v>9832</v>
      </c>
      <c r="C3526" s="13" t="s">
        <v>166</v>
      </c>
      <c r="D3526" s="766" t="s">
        <v>12140</v>
      </c>
      <c r="E3526" s="22">
        <v>33840</v>
      </c>
      <c r="F3526" s="19"/>
      <c r="G3526" s="14">
        <f t="shared" si="68"/>
        <v>33840</v>
      </c>
      <c r="H3526" s="13"/>
    </row>
    <row r="3527" spans="1:8" x14ac:dyDescent="0.25">
      <c r="A3527" s="113">
        <v>45299</v>
      </c>
      <c r="B3527" s="21" t="s">
        <v>11617</v>
      </c>
      <c r="C3527" s="13" t="s">
        <v>168</v>
      </c>
      <c r="D3527" s="766" t="s">
        <v>12245</v>
      </c>
      <c r="E3527" s="22">
        <v>102000</v>
      </c>
      <c r="F3527" s="19"/>
      <c r="G3527" s="14">
        <f t="shared" si="68"/>
        <v>102000</v>
      </c>
      <c r="H3527" s="13"/>
    </row>
    <row r="3528" spans="1:8" x14ac:dyDescent="0.25">
      <c r="A3528" s="113">
        <v>45299</v>
      </c>
      <c r="B3528" s="21" t="s">
        <v>12247</v>
      </c>
      <c r="C3528" s="13" t="s">
        <v>168</v>
      </c>
      <c r="D3528" s="766" t="s">
        <v>12246</v>
      </c>
      <c r="E3528" s="22">
        <v>82500</v>
      </c>
      <c r="F3528" s="19"/>
      <c r="G3528" s="14">
        <f t="shared" si="68"/>
        <v>82500</v>
      </c>
      <c r="H3528" s="13"/>
    </row>
    <row r="3529" spans="1:8" x14ac:dyDescent="0.25">
      <c r="A3529" s="113">
        <v>45299</v>
      </c>
      <c r="B3529" s="21"/>
      <c r="C3529" s="13" t="s">
        <v>164</v>
      </c>
      <c r="D3529" s="766" t="s">
        <v>12490</v>
      </c>
      <c r="E3529" s="22">
        <v>34317</v>
      </c>
      <c r="F3529" s="19"/>
      <c r="G3529" s="14">
        <f t="shared" si="68"/>
        <v>34317</v>
      </c>
      <c r="H3529" s="54"/>
    </row>
    <row r="3530" spans="1:8" x14ac:dyDescent="0.25">
      <c r="A3530" s="113">
        <v>45300</v>
      </c>
      <c r="B3530" s="21" t="s">
        <v>10296</v>
      </c>
      <c r="C3530" s="13" t="s">
        <v>8394</v>
      </c>
      <c r="D3530" s="766"/>
      <c r="E3530" s="22"/>
      <c r="F3530" s="19">
        <v>25780</v>
      </c>
      <c r="G3530" s="14">
        <f t="shared" ref="G3530:G3566" si="69">E3530-F3530</f>
        <v>-25780</v>
      </c>
      <c r="H3530" s="1163" t="s">
        <v>12311</v>
      </c>
    </row>
    <row r="3531" spans="1:8" x14ac:dyDescent="0.25">
      <c r="A3531" s="113">
        <v>45300</v>
      </c>
      <c r="B3531" s="21" t="s">
        <v>10232</v>
      </c>
      <c r="C3531" s="13" t="s">
        <v>8394</v>
      </c>
      <c r="D3531" s="766"/>
      <c r="E3531" s="22"/>
      <c r="F3531" s="19">
        <v>10470</v>
      </c>
      <c r="G3531" s="14">
        <f t="shared" si="69"/>
        <v>-10470</v>
      </c>
      <c r="H3531" s="1164"/>
    </row>
    <row r="3532" spans="1:8" x14ac:dyDescent="0.25">
      <c r="A3532" s="113">
        <v>45300</v>
      </c>
      <c r="B3532" s="21" t="s">
        <v>10576</v>
      </c>
      <c r="C3532" s="13" t="s">
        <v>8394</v>
      </c>
      <c r="D3532" s="766"/>
      <c r="E3532" s="22"/>
      <c r="F3532" s="19">
        <v>1347</v>
      </c>
      <c r="G3532" s="14">
        <f t="shared" si="69"/>
        <v>-1347</v>
      </c>
      <c r="H3532" s="1164"/>
    </row>
    <row r="3533" spans="1:8" x14ac:dyDescent="0.25">
      <c r="A3533" s="113">
        <v>45300</v>
      </c>
      <c r="B3533" s="21" t="s">
        <v>10909</v>
      </c>
      <c r="C3533" s="13" t="s">
        <v>8394</v>
      </c>
      <c r="D3533" s="766"/>
      <c r="E3533" s="22"/>
      <c r="F3533" s="19">
        <v>187415</v>
      </c>
      <c r="G3533" s="14">
        <f t="shared" si="69"/>
        <v>-187415</v>
      </c>
      <c r="H3533" s="1164"/>
    </row>
    <row r="3534" spans="1:8" x14ac:dyDescent="0.25">
      <c r="A3534" s="113">
        <v>45300</v>
      </c>
      <c r="B3534" s="21" t="s">
        <v>11007</v>
      </c>
      <c r="C3534" s="13" t="s">
        <v>8394</v>
      </c>
      <c r="D3534" s="766"/>
      <c r="E3534" s="22"/>
      <c r="F3534" s="19">
        <v>4390</v>
      </c>
      <c r="G3534" s="14">
        <f t="shared" si="69"/>
        <v>-4390</v>
      </c>
      <c r="H3534" s="1164"/>
    </row>
    <row r="3535" spans="1:8" x14ac:dyDescent="0.25">
      <c r="A3535" s="113">
        <v>45300</v>
      </c>
      <c r="B3535" s="21" t="s">
        <v>11075</v>
      </c>
      <c r="C3535" s="13" t="s">
        <v>8394</v>
      </c>
      <c r="D3535" s="766"/>
      <c r="E3535" s="22"/>
      <c r="F3535" s="19">
        <v>75122</v>
      </c>
      <c r="G3535" s="14">
        <f t="shared" si="69"/>
        <v>-75122</v>
      </c>
      <c r="H3535" s="1164"/>
    </row>
    <row r="3536" spans="1:8" x14ac:dyDescent="0.25">
      <c r="A3536" s="113">
        <v>45300</v>
      </c>
      <c r="B3536" s="21" t="s">
        <v>11446</v>
      </c>
      <c r="C3536" s="13" t="s">
        <v>8394</v>
      </c>
      <c r="D3536" s="766"/>
      <c r="E3536" s="22"/>
      <c r="F3536" s="19">
        <v>130168</v>
      </c>
      <c r="G3536" s="14">
        <f t="shared" si="69"/>
        <v>-130168</v>
      </c>
      <c r="H3536" s="1164"/>
    </row>
    <row r="3537" spans="1:8" x14ac:dyDescent="0.25">
      <c r="A3537" s="113">
        <v>45300</v>
      </c>
      <c r="B3537" s="21" t="s">
        <v>11271</v>
      </c>
      <c r="C3537" s="13" t="s">
        <v>8394</v>
      </c>
      <c r="D3537" s="766"/>
      <c r="E3537" s="22"/>
      <c r="F3537" s="19">
        <v>13416</v>
      </c>
      <c r="G3537" s="14">
        <f t="shared" si="69"/>
        <v>-13416</v>
      </c>
      <c r="H3537" s="1164"/>
    </row>
    <row r="3538" spans="1:8" x14ac:dyDescent="0.25">
      <c r="A3538" s="113">
        <v>45300</v>
      </c>
      <c r="B3538" s="21" t="s">
        <v>11716</v>
      </c>
      <c r="C3538" s="13" t="s">
        <v>8394</v>
      </c>
      <c r="D3538" s="766"/>
      <c r="E3538" s="22"/>
      <c r="F3538" s="19">
        <v>56173</v>
      </c>
      <c r="G3538" s="14">
        <f t="shared" si="69"/>
        <v>-56173</v>
      </c>
      <c r="H3538" s="1164"/>
    </row>
    <row r="3539" spans="1:8" x14ac:dyDescent="0.25">
      <c r="A3539" s="113">
        <v>45300</v>
      </c>
      <c r="B3539" s="21" t="s">
        <v>11511</v>
      </c>
      <c r="C3539" s="13" t="s">
        <v>8394</v>
      </c>
      <c r="D3539" s="766"/>
      <c r="E3539" s="22"/>
      <c r="F3539" s="19">
        <v>73043</v>
      </c>
      <c r="G3539" s="14">
        <f t="shared" si="69"/>
        <v>-73043</v>
      </c>
      <c r="H3539" s="1164"/>
    </row>
    <row r="3540" spans="1:8" x14ac:dyDescent="0.25">
      <c r="A3540" s="113">
        <v>45300</v>
      </c>
      <c r="B3540" s="21" t="s">
        <v>11617</v>
      </c>
      <c r="C3540" s="13" t="s">
        <v>8394</v>
      </c>
      <c r="D3540" s="766"/>
      <c r="E3540" s="22"/>
      <c r="F3540" s="19">
        <v>322676</v>
      </c>
      <c r="G3540" s="14">
        <f t="shared" si="69"/>
        <v>-322676</v>
      </c>
      <c r="H3540" s="1165"/>
    </row>
    <row r="3541" spans="1:8" x14ac:dyDescent="0.25">
      <c r="A3541" s="113">
        <v>45300</v>
      </c>
      <c r="B3541" s="21" t="s">
        <v>9832</v>
      </c>
      <c r="C3541" s="13" t="s">
        <v>164</v>
      </c>
      <c r="D3541" s="766" t="s">
        <v>12494</v>
      </c>
      <c r="E3541" s="22">
        <v>30000</v>
      </c>
      <c r="F3541" s="19"/>
      <c r="G3541" s="14">
        <f t="shared" si="69"/>
        <v>30000</v>
      </c>
      <c r="H3541" s="956"/>
    </row>
    <row r="3542" spans="1:8" x14ac:dyDescent="0.25">
      <c r="A3542" s="113">
        <v>45301</v>
      </c>
      <c r="B3542" s="21" t="s">
        <v>10909</v>
      </c>
      <c r="C3542" s="13" t="s">
        <v>166</v>
      </c>
      <c r="D3542" s="766" t="s">
        <v>12478</v>
      </c>
      <c r="E3542" s="22">
        <v>10500</v>
      </c>
      <c r="F3542" s="19"/>
      <c r="G3542" s="14">
        <f t="shared" si="69"/>
        <v>10500</v>
      </c>
      <c r="H3542" s="956"/>
    </row>
    <row r="3543" spans="1:8" x14ac:dyDescent="0.25">
      <c r="A3543" s="113">
        <v>45301</v>
      </c>
      <c r="B3543" s="21" t="s">
        <v>11897</v>
      </c>
      <c r="C3543" s="13" t="s">
        <v>168</v>
      </c>
      <c r="D3543" s="766" t="s">
        <v>12248</v>
      </c>
      <c r="E3543" s="22">
        <v>239352</v>
      </c>
      <c r="F3543" s="19"/>
      <c r="G3543" s="14">
        <f t="shared" si="69"/>
        <v>239352</v>
      </c>
      <c r="H3543" s="13"/>
    </row>
    <row r="3544" spans="1:8" x14ac:dyDescent="0.25">
      <c r="A3544" s="113">
        <v>45301</v>
      </c>
      <c r="B3544" s="21" t="s">
        <v>11897</v>
      </c>
      <c r="C3544" s="13" t="s">
        <v>168</v>
      </c>
      <c r="D3544" s="766" t="s">
        <v>12249</v>
      </c>
      <c r="E3544" s="22">
        <v>115501</v>
      </c>
      <c r="F3544" s="19"/>
      <c r="G3544" s="14">
        <f t="shared" si="69"/>
        <v>115501</v>
      </c>
      <c r="H3544" s="13"/>
    </row>
    <row r="3545" spans="1:8" ht="16.5" thickBot="1" x14ac:dyDescent="0.3">
      <c r="A3545" s="113">
        <v>45302</v>
      </c>
      <c r="B3545" s="21" t="s">
        <v>11897</v>
      </c>
      <c r="C3545" s="13" t="s">
        <v>7242</v>
      </c>
      <c r="D3545" s="766"/>
      <c r="E3545" s="22"/>
      <c r="F3545" s="110">
        <v>306300</v>
      </c>
      <c r="G3545" s="14">
        <f t="shared" si="69"/>
        <v>-306300</v>
      </c>
      <c r="H3545" s="13" t="s">
        <v>12165</v>
      </c>
    </row>
    <row r="3546" spans="1:8" x14ac:dyDescent="0.25">
      <c r="A3546" s="113">
        <v>45303</v>
      </c>
      <c r="B3546" s="21" t="s">
        <v>9967</v>
      </c>
      <c r="C3546" s="13" t="s">
        <v>168</v>
      </c>
      <c r="D3546" s="766"/>
      <c r="E3546" s="783"/>
      <c r="F3546" s="785">
        <v>148537</v>
      </c>
      <c r="G3546" s="784">
        <f t="shared" si="69"/>
        <v>-148537</v>
      </c>
      <c r="H3546" s="1166" t="s">
        <v>12283</v>
      </c>
    </row>
    <row r="3547" spans="1:8" x14ac:dyDescent="0.25">
      <c r="A3547" s="113">
        <v>45303</v>
      </c>
      <c r="B3547" s="21" t="s">
        <v>10296</v>
      </c>
      <c r="C3547" s="13" t="s">
        <v>168</v>
      </c>
      <c r="D3547" s="766"/>
      <c r="E3547" s="783"/>
      <c r="F3547" s="142">
        <v>8740</v>
      </c>
      <c r="G3547" s="784">
        <f t="shared" si="69"/>
        <v>-8740</v>
      </c>
      <c r="H3547" s="1167"/>
    </row>
    <row r="3548" spans="1:8" x14ac:dyDescent="0.25">
      <c r="A3548" s="113">
        <v>45303</v>
      </c>
      <c r="B3548" s="21" t="s">
        <v>10571</v>
      </c>
      <c r="C3548" s="13" t="s">
        <v>168</v>
      </c>
      <c r="D3548" s="766"/>
      <c r="E3548" s="783"/>
      <c r="F3548" s="142">
        <v>91300</v>
      </c>
      <c r="G3548" s="784">
        <f t="shared" si="69"/>
        <v>-91300</v>
      </c>
      <c r="H3548" s="1167"/>
    </row>
    <row r="3549" spans="1:8" x14ac:dyDescent="0.25">
      <c r="A3549" s="113">
        <v>45303</v>
      </c>
      <c r="B3549" s="21" t="s">
        <v>7807</v>
      </c>
      <c r="C3549" s="13" t="s">
        <v>168</v>
      </c>
      <c r="D3549" s="766"/>
      <c r="E3549" s="783"/>
      <c r="F3549" s="142">
        <v>10980</v>
      </c>
      <c r="G3549" s="784">
        <f t="shared" si="69"/>
        <v>-10980</v>
      </c>
      <c r="H3549" s="1167"/>
    </row>
    <row r="3550" spans="1:8" x14ac:dyDescent="0.25">
      <c r="A3550" s="113">
        <v>45303</v>
      </c>
      <c r="B3550" s="21" t="s">
        <v>10379</v>
      </c>
      <c r="C3550" s="13" t="s">
        <v>168</v>
      </c>
      <c r="D3550" s="766"/>
      <c r="E3550" s="783"/>
      <c r="F3550" s="142">
        <v>206520</v>
      </c>
      <c r="G3550" s="784">
        <f t="shared" si="69"/>
        <v>-206520</v>
      </c>
      <c r="H3550" s="1167"/>
    </row>
    <row r="3551" spans="1:8" x14ac:dyDescent="0.25">
      <c r="A3551" s="113">
        <v>45303</v>
      </c>
      <c r="B3551" s="21" t="s">
        <v>11271</v>
      </c>
      <c r="C3551" s="13" t="s">
        <v>168</v>
      </c>
      <c r="D3551" s="766"/>
      <c r="E3551" s="783"/>
      <c r="F3551" s="142">
        <v>19640</v>
      </c>
      <c r="G3551" s="784">
        <f t="shared" si="69"/>
        <v>-19640</v>
      </c>
      <c r="H3551" s="1167"/>
    </row>
    <row r="3552" spans="1:8" x14ac:dyDescent="0.25">
      <c r="A3552" s="113">
        <v>45303</v>
      </c>
      <c r="B3552" s="21" t="s">
        <v>10471</v>
      </c>
      <c r="C3552" s="13" t="s">
        <v>168</v>
      </c>
      <c r="D3552" s="766"/>
      <c r="E3552" s="783"/>
      <c r="F3552" s="142">
        <v>259118</v>
      </c>
      <c r="G3552" s="784">
        <f t="shared" si="69"/>
        <v>-259118</v>
      </c>
      <c r="H3552" s="1167"/>
    </row>
    <row r="3553" spans="1:8" ht="16.5" thickBot="1" x14ac:dyDescent="0.3">
      <c r="A3553" s="113">
        <v>45303</v>
      </c>
      <c r="B3553" s="21" t="s">
        <v>10576</v>
      </c>
      <c r="C3553" s="13" t="s">
        <v>168</v>
      </c>
      <c r="D3553" s="766"/>
      <c r="E3553" s="783"/>
      <c r="F3553" s="786">
        <v>5165</v>
      </c>
      <c r="G3553" s="784">
        <f t="shared" si="69"/>
        <v>-5165</v>
      </c>
      <c r="H3553" s="1168"/>
    </row>
    <row r="3554" spans="1:8" x14ac:dyDescent="0.25">
      <c r="A3554" s="113">
        <v>45304</v>
      </c>
      <c r="B3554" s="21" t="s">
        <v>11897</v>
      </c>
      <c r="C3554" s="13" t="s">
        <v>7467</v>
      </c>
      <c r="D3554" s="766" t="s">
        <v>12242</v>
      </c>
      <c r="E3554" s="22">
        <v>816740</v>
      </c>
      <c r="F3554" s="19"/>
      <c r="G3554" s="14">
        <f t="shared" si="69"/>
        <v>816740</v>
      </c>
      <c r="H3554" s="13"/>
    </row>
    <row r="3555" spans="1:8" x14ac:dyDescent="0.25">
      <c r="A3555" s="113">
        <v>45304</v>
      </c>
      <c r="B3555" s="21" t="s">
        <v>11897</v>
      </c>
      <c r="C3555" s="13" t="s">
        <v>168</v>
      </c>
      <c r="D3555" s="766" t="s">
        <v>12250</v>
      </c>
      <c r="E3555" s="22">
        <v>328130</v>
      </c>
      <c r="F3555" s="19"/>
      <c r="G3555" s="14">
        <f t="shared" si="69"/>
        <v>328130</v>
      </c>
      <c r="H3555" s="13"/>
    </row>
    <row r="3556" spans="1:8" x14ac:dyDescent="0.25">
      <c r="A3556" s="113">
        <v>45304</v>
      </c>
      <c r="B3556" s="21" t="s">
        <v>11897</v>
      </c>
      <c r="C3556" s="13" t="s">
        <v>168</v>
      </c>
      <c r="D3556" s="766" t="s">
        <v>11917</v>
      </c>
      <c r="E3556" s="22">
        <v>151031</v>
      </c>
      <c r="F3556" s="19"/>
      <c r="G3556" s="14">
        <f t="shared" si="69"/>
        <v>151031</v>
      </c>
      <c r="H3556" s="13"/>
    </row>
    <row r="3557" spans="1:8" x14ac:dyDescent="0.25">
      <c r="A3557" s="113">
        <v>45304</v>
      </c>
      <c r="B3557" s="21" t="s">
        <v>11897</v>
      </c>
      <c r="C3557" s="13" t="s">
        <v>180</v>
      </c>
      <c r="D3557" s="766" t="s">
        <v>12254</v>
      </c>
      <c r="E3557" s="22">
        <v>408700</v>
      </c>
      <c r="F3557" s="19"/>
      <c r="G3557" s="14">
        <f t="shared" si="69"/>
        <v>408700</v>
      </c>
      <c r="H3557" s="13"/>
    </row>
    <row r="3558" spans="1:8" x14ac:dyDescent="0.25">
      <c r="A3558" s="113">
        <v>45305</v>
      </c>
      <c r="B3558" s="21" t="s">
        <v>11897</v>
      </c>
      <c r="C3558" s="13" t="s">
        <v>4725</v>
      </c>
      <c r="D3558" s="766"/>
      <c r="E3558" s="22"/>
      <c r="F3558" s="19">
        <v>550000</v>
      </c>
      <c r="G3558" s="14">
        <f t="shared" si="69"/>
        <v>-550000</v>
      </c>
      <c r="H3558" s="13" t="s">
        <v>12184</v>
      </c>
    </row>
    <row r="3559" spans="1:8" x14ac:dyDescent="0.25">
      <c r="A3559" s="113">
        <v>45305</v>
      </c>
      <c r="B3559" s="21" t="s">
        <v>11897</v>
      </c>
      <c r="C3559" s="13" t="s">
        <v>7467</v>
      </c>
      <c r="D3559" s="766" t="s">
        <v>12243</v>
      </c>
      <c r="E3559" s="22">
        <v>831940</v>
      </c>
      <c r="F3559" s="19"/>
      <c r="G3559" s="14">
        <f t="shared" si="69"/>
        <v>831940</v>
      </c>
      <c r="H3559" s="13"/>
    </row>
    <row r="3560" spans="1:8" x14ac:dyDescent="0.25">
      <c r="A3560" s="113">
        <v>45305</v>
      </c>
      <c r="B3560" s="21" t="s">
        <v>11897</v>
      </c>
      <c r="C3560" s="13" t="s">
        <v>168</v>
      </c>
      <c r="D3560" s="766" t="s">
        <v>12251</v>
      </c>
      <c r="E3560" s="22">
        <v>57332</v>
      </c>
      <c r="F3560" s="19"/>
      <c r="G3560" s="14">
        <f t="shared" si="69"/>
        <v>57332</v>
      </c>
      <c r="H3560" s="13"/>
    </row>
    <row r="3561" spans="1:8" x14ac:dyDescent="0.25">
      <c r="A3561" s="113">
        <v>45307</v>
      </c>
      <c r="B3561" s="21" t="s">
        <v>10909</v>
      </c>
      <c r="C3561" s="13" t="s">
        <v>180</v>
      </c>
      <c r="D3561" s="766" t="s">
        <v>12255</v>
      </c>
      <c r="E3561" s="22">
        <v>36300</v>
      </c>
      <c r="F3561" s="19"/>
      <c r="G3561" s="14">
        <f t="shared" si="69"/>
        <v>36300</v>
      </c>
      <c r="H3561" s="13"/>
    </row>
    <row r="3562" spans="1:8" x14ac:dyDescent="0.25">
      <c r="A3562" s="113">
        <v>45307</v>
      </c>
      <c r="B3562" s="21" t="s">
        <v>10909</v>
      </c>
      <c r="C3562" s="13" t="s">
        <v>12495</v>
      </c>
      <c r="D3562" s="766" t="s">
        <v>8968</v>
      </c>
      <c r="E3562" s="22">
        <v>57719</v>
      </c>
      <c r="F3562" s="19"/>
      <c r="G3562" s="14">
        <f t="shared" si="69"/>
        <v>57719</v>
      </c>
      <c r="H3562" s="13"/>
    </row>
    <row r="3563" spans="1:8" x14ac:dyDescent="0.25">
      <c r="A3563" s="113">
        <v>45309</v>
      </c>
      <c r="B3563" s="21" t="s">
        <v>11897</v>
      </c>
      <c r="C3563" s="13" t="s">
        <v>168</v>
      </c>
      <c r="D3563" s="766" t="s">
        <v>12252</v>
      </c>
      <c r="E3563" s="22">
        <v>24244</v>
      </c>
      <c r="F3563" s="19"/>
      <c r="G3563" s="14">
        <f t="shared" si="69"/>
        <v>24244</v>
      </c>
      <c r="H3563" s="13"/>
    </row>
    <row r="3564" spans="1:8" x14ac:dyDescent="0.25">
      <c r="A3564" s="113">
        <v>45309</v>
      </c>
      <c r="B3564" s="21" t="s">
        <v>10909</v>
      </c>
      <c r="C3564" s="13" t="s">
        <v>168</v>
      </c>
      <c r="D3564" s="766" t="s">
        <v>12253</v>
      </c>
      <c r="E3564" s="22">
        <v>28900</v>
      </c>
      <c r="F3564" s="19"/>
      <c r="G3564" s="14">
        <f t="shared" si="69"/>
        <v>28900</v>
      </c>
      <c r="H3564" s="13"/>
    </row>
    <row r="3565" spans="1:8" x14ac:dyDescent="0.25">
      <c r="A3565" s="113">
        <v>45309</v>
      </c>
      <c r="B3565" s="21" t="s">
        <v>10909</v>
      </c>
      <c r="C3565" s="13" t="s">
        <v>166</v>
      </c>
      <c r="D3565" s="766" t="s">
        <v>12479</v>
      </c>
      <c r="E3565" s="22">
        <v>5100</v>
      </c>
      <c r="F3565" s="19"/>
      <c r="G3565" s="14">
        <f t="shared" si="69"/>
        <v>5100</v>
      </c>
      <c r="H3565" s="13"/>
    </row>
    <row r="3566" spans="1:8" x14ac:dyDescent="0.25">
      <c r="A3566" s="113">
        <v>45310</v>
      </c>
      <c r="B3566" s="21" t="s">
        <v>10909</v>
      </c>
      <c r="C3566" s="13" t="s">
        <v>166</v>
      </c>
      <c r="D3566" s="766" t="s">
        <v>12480</v>
      </c>
      <c r="E3566" s="22">
        <v>7000</v>
      </c>
      <c r="F3566" s="19"/>
      <c r="G3566" s="14">
        <f t="shared" si="69"/>
        <v>7000</v>
      </c>
      <c r="H3566" s="13"/>
    </row>
    <row r="3567" spans="1:8" x14ac:dyDescent="0.25">
      <c r="A3567" s="113">
        <v>45310</v>
      </c>
      <c r="B3567" s="21" t="s">
        <v>8657</v>
      </c>
      <c r="C3567" s="13" t="s">
        <v>5187</v>
      </c>
      <c r="D3567" s="766"/>
      <c r="E3567" s="22"/>
      <c r="F3567" s="19">
        <v>200000</v>
      </c>
      <c r="G3567" s="14">
        <f t="shared" si="68"/>
        <v>-200000</v>
      </c>
      <c r="H3567" s="1163" t="s">
        <v>13062</v>
      </c>
    </row>
    <row r="3568" spans="1:8" x14ac:dyDescent="0.25">
      <c r="A3568" s="113">
        <v>45310</v>
      </c>
      <c r="B3568" s="21" t="s">
        <v>8868</v>
      </c>
      <c r="C3568" s="13" t="s">
        <v>5187</v>
      </c>
      <c r="D3568" s="766"/>
      <c r="E3568" s="22"/>
      <c r="F3568" s="19">
        <v>200000</v>
      </c>
      <c r="G3568" s="14">
        <f t="shared" si="68"/>
        <v>-200000</v>
      </c>
      <c r="H3568" s="1165"/>
    </row>
    <row r="3569" spans="1:8" x14ac:dyDescent="0.25">
      <c r="A3569" s="113">
        <v>45310</v>
      </c>
      <c r="B3569" s="21" t="s">
        <v>11897</v>
      </c>
      <c r="C3569" s="13" t="s">
        <v>4725</v>
      </c>
      <c r="D3569" s="766"/>
      <c r="E3569" s="22">
        <v>1680000</v>
      </c>
      <c r="F3569" s="19"/>
      <c r="G3569" s="14">
        <f t="shared" si="68"/>
        <v>1680000</v>
      </c>
      <c r="H3569" s="13"/>
    </row>
    <row r="3570" spans="1:8" x14ac:dyDescent="0.25">
      <c r="A3570" s="113">
        <v>45310</v>
      </c>
      <c r="B3570" s="21" t="s">
        <v>11897</v>
      </c>
      <c r="C3570" s="13" t="s">
        <v>4725</v>
      </c>
      <c r="D3570" s="766"/>
      <c r="E3570" s="22"/>
      <c r="F3570" s="19">
        <v>600000</v>
      </c>
      <c r="G3570" s="14">
        <f t="shared" si="68"/>
        <v>-600000</v>
      </c>
      <c r="H3570" s="13" t="s">
        <v>12150</v>
      </c>
    </row>
    <row r="3571" spans="1:8" x14ac:dyDescent="0.25">
      <c r="A3571" s="113">
        <v>45310</v>
      </c>
      <c r="B3571" s="21" t="s">
        <v>8043</v>
      </c>
      <c r="C3571" s="13" t="s">
        <v>3011</v>
      </c>
      <c r="D3571" s="766"/>
      <c r="E3571" s="22"/>
      <c r="F3571" s="19">
        <v>56522</v>
      </c>
      <c r="G3571" s="14">
        <f t="shared" si="68"/>
        <v>-56522</v>
      </c>
      <c r="H3571" s="13" t="s">
        <v>4977</v>
      </c>
    </row>
    <row r="3572" spans="1:8" x14ac:dyDescent="0.25">
      <c r="A3572" s="113">
        <v>45310</v>
      </c>
      <c r="B3572" s="21" t="s">
        <v>8043</v>
      </c>
      <c r="C3572" s="13" t="s">
        <v>8456</v>
      </c>
      <c r="D3572" s="766"/>
      <c r="E3572" s="22"/>
      <c r="F3572" s="19">
        <v>24000</v>
      </c>
      <c r="G3572" s="14">
        <f t="shared" si="68"/>
        <v>-24000</v>
      </c>
      <c r="H3572" s="13" t="s">
        <v>4977</v>
      </c>
    </row>
    <row r="3573" spans="1:8" x14ac:dyDescent="0.25">
      <c r="A3573" s="113">
        <v>45310</v>
      </c>
      <c r="B3573" s="21" t="s">
        <v>2933</v>
      </c>
      <c r="C3573" s="13" t="s">
        <v>10112</v>
      </c>
      <c r="D3573" s="766"/>
      <c r="E3573" s="22"/>
      <c r="F3573" s="19">
        <v>76350</v>
      </c>
      <c r="G3573" s="14">
        <f t="shared" si="68"/>
        <v>-76350</v>
      </c>
      <c r="H3573" s="13" t="s">
        <v>4977</v>
      </c>
    </row>
    <row r="3574" spans="1:8" x14ac:dyDescent="0.25">
      <c r="A3574" s="113">
        <v>45310</v>
      </c>
      <c r="B3574" s="21" t="s">
        <v>8043</v>
      </c>
      <c r="C3574" s="13" t="s">
        <v>161</v>
      </c>
      <c r="D3574" s="766"/>
      <c r="E3574" s="22"/>
      <c r="F3574" s="19">
        <v>33213</v>
      </c>
      <c r="G3574" s="14">
        <f t="shared" si="68"/>
        <v>-33213</v>
      </c>
      <c r="H3574" s="13" t="s">
        <v>4977</v>
      </c>
    </row>
    <row r="3575" spans="1:8" x14ac:dyDescent="0.25">
      <c r="A3575" s="113">
        <v>45310</v>
      </c>
      <c r="B3575" s="21" t="s">
        <v>1400</v>
      </c>
      <c r="C3575" s="13" t="s">
        <v>1815</v>
      </c>
      <c r="D3575" s="766"/>
      <c r="E3575" s="22"/>
      <c r="F3575" s="19">
        <v>101800</v>
      </c>
      <c r="G3575" s="14">
        <f t="shared" si="68"/>
        <v>-101800</v>
      </c>
      <c r="H3575" s="13" t="s">
        <v>4977</v>
      </c>
    </row>
    <row r="3576" spans="1:8" x14ac:dyDescent="0.25">
      <c r="A3576" s="113">
        <v>45310</v>
      </c>
      <c r="B3576" s="21" t="s">
        <v>4721</v>
      </c>
      <c r="C3576" s="13" t="s">
        <v>1815</v>
      </c>
      <c r="D3576" s="766"/>
      <c r="E3576" s="22"/>
      <c r="F3576" s="19">
        <v>99334</v>
      </c>
      <c r="G3576" s="14">
        <f t="shared" si="68"/>
        <v>-99334</v>
      </c>
      <c r="H3576" s="13" t="s">
        <v>4977</v>
      </c>
    </row>
    <row r="3577" spans="1:8" x14ac:dyDescent="0.25">
      <c r="A3577" s="113">
        <v>45310</v>
      </c>
      <c r="B3577" s="21" t="s">
        <v>10232</v>
      </c>
      <c r="C3577" s="13" t="s">
        <v>11324</v>
      </c>
      <c r="D3577" s="766"/>
      <c r="E3577" s="22"/>
      <c r="F3577" s="19">
        <v>120000</v>
      </c>
      <c r="G3577" s="14">
        <f t="shared" si="68"/>
        <v>-120000</v>
      </c>
      <c r="H3577" s="13" t="s">
        <v>12280</v>
      </c>
    </row>
    <row r="3578" spans="1:8" x14ac:dyDescent="0.25">
      <c r="A3578" s="113">
        <v>45311</v>
      </c>
      <c r="B3578" s="21" t="s">
        <v>11897</v>
      </c>
      <c r="C3578" s="13" t="s">
        <v>7467</v>
      </c>
      <c r="D3578" s="766" t="s">
        <v>11806</v>
      </c>
      <c r="E3578" s="22">
        <v>774131</v>
      </c>
      <c r="F3578" s="19"/>
      <c r="G3578" s="14">
        <f t="shared" si="68"/>
        <v>774131</v>
      </c>
      <c r="H3578" s="13"/>
    </row>
    <row r="3579" spans="1:8" x14ac:dyDescent="0.25">
      <c r="A3579" s="113">
        <v>45313</v>
      </c>
      <c r="B3579" s="21" t="s">
        <v>11897</v>
      </c>
      <c r="C3579" s="13" t="s">
        <v>180</v>
      </c>
      <c r="D3579" s="766"/>
      <c r="E3579" s="22"/>
      <c r="F3579" s="19">
        <v>1119250</v>
      </c>
      <c r="G3579" s="14">
        <f t="shared" si="68"/>
        <v>-1119250</v>
      </c>
      <c r="H3579" s="13" t="s">
        <v>12256</v>
      </c>
    </row>
    <row r="3580" spans="1:8" x14ac:dyDescent="0.25">
      <c r="A3580" s="113">
        <v>45313</v>
      </c>
      <c r="B3580" s="21" t="s">
        <v>12207</v>
      </c>
      <c r="C3580" s="13" t="s">
        <v>180</v>
      </c>
      <c r="D3580" s="766" t="s">
        <v>12312</v>
      </c>
      <c r="E3580" s="22">
        <v>33710</v>
      </c>
      <c r="F3580" s="19"/>
      <c r="G3580" s="14">
        <f t="shared" si="68"/>
        <v>33710</v>
      </c>
      <c r="H3580" s="13" t="s">
        <v>342</v>
      </c>
    </row>
    <row r="3581" spans="1:8" x14ac:dyDescent="0.25">
      <c r="A3581" s="113">
        <v>45313</v>
      </c>
      <c r="B3581" s="21" t="s">
        <v>12207</v>
      </c>
      <c r="C3581" s="13" t="s">
        <v>180</v>
      </c>
      <c r="D3581" s="766" t="s">
        <v>12313</v>
      </c>
      <c r="E3581" s="22">
        <v>712701</v>
      </c>
      <c r="F3581" s="19"/>
      <c r="G3581" s="14">
        <f t="shared" si="68"/>
        <v>712701</v>
      </c>
      <c r="H3581" s="13" t="s">
        <v>12314</v>
      </c>
    </row>
    <row r="3582" spans="1:8" x14ac:dyDescent="0.25">
      <c r="A3582" s="113">
        <v>45313</v>
      </c>
      <c r="B3582" s="21" t="s">
        <v>12207</v>
      </c>
      <c r="C3582" s="13" t="s">
        <v>8394</v>
      </c>
      <c r="D3582" s="766" t="s">
        <v>12390</v>
      </c>
      <c r="E3582" s="22">
        <v>128444</v>
      </c>
      <c r="F3582" s="19"/>
      <c r="G3582" s="14">
        <f t="shared" si="68"/>
        <v>128444</v>
      </c>
      <c r="H3582" s="13"/>
    </row>
    <row r="3583" spans="1:8" x14ac:dyDescent="0.25">
      <c r="A3583" s="113">
        <v>45313</v>
      </c>
      <c r="B3583" s="21" t="s">
        <v>12207</v>
      </c>
      <c r="C3583" s="13" t="s">
        <v>166</v>
      </c>
      <c r="D3583" s="766" t="s">
        <v>12481</v>
      </c>
      <c r="E3583" s="22">
        <v>140000</v>
      </c>
      <c r="F3583" s="19"/>
      <c r="G3583" s="14">
        <f t="shared" si="68"/>
        <v>140000</v>
      </c>
      <c r="H3583" s="13"/>
    </row>
    <row r="3584" spans="1:8" x14ac:dyDescent="0.25">
      <c r="A3584" s="113">
        <v>45314</v>
      </c>
      <c r="B3584" s="21" t="s">
        <v>12207</v>
      </c>
      <c r="C3584" s="13" t="s">
        <v>166</v>
      </c>
      <c r="D3584" s="766" t="s">
        <v>12482</v>
      </c>
      <c r="E3584" s="22">
        <v>140000</v>
      </c>
      <c r="F3584" s="19"/>
      <c r="G3584" s="14">
        <f t="shared" si="68"/>
        <v>140000</v>
      </c>
      <c r="H3584" s="13"/>
    </row>
    <row r="3585" spans="1:8" x14ac:dyDescent="0.25">
      <c r="A3585" s="113">
        <v>45314</v>
      </c>
      <c r="B3585" s="21" t="s">
        <v>11897</v>
      </c>
      <c r="C3585" s="13" t="s">
        <v>7467</v>
      </c>
      <c r="D3585" s="766" t="s">
        <v>12315</v>
      </c>
      <c r="E3585" s="22">
        <v>816740</v>
      </c>
      <c r="F3585" s="19"/>
      <c r="G3585" s="14">
        <f t="shared" si="68"/>
        <v>816740</v>
      </c>
      <c r="H3585" s="13"/>
    </row>
    <row r="3586" spans="1:8" x14ac:dyDescent="0.25">
      <c r="A3586" s="113">
        <v>45315</v>
      </c>
      <c r="B3586" s="21" t="s">
        <v>11897</v>
      </c>
      <c r="C3586" s="13" t="s">
        <v>7467</v>
      </c>
      <c r="D3586" s="766" t="s">
        <v>12316</v>
      </c>
      <c r="E3586" s="22">
        <v>45600</v>
      </c>
      <c r="F3586" s="19"/>
      <c r="G3586" s="14">
        <f t="shared" si="68"/>
        <v>45600</v>
      </c>
      <c r="H3586" s="13"/>
    </row>
    <row r="3587" spans="1:8" x14ac:dyDescent="0.25">
      <c r="A3587" s="113">
        <v>45315</v>
      </c>
      <c r="B3587" s="21" t="s">
        <v>12207</v>
      </c>
      <c r="C3587" s="13" t="s">
        <v>166</v>
      </c>
      <c r="D3587" s="766" t="s">
        <v>12483</v>
      </c>
      <c r="E3587" s="22">
        <v>140000</v>
      </c>
      <c r="F3587" s="19"/>
      <c r="G3587" s="14">
        <f t="shared" si="68"/>
        <v>140000</v>
      </c>
      <c r="H3587" s="13"/>
    </row>
    <row r="3588" spans="1:8" x14ac:dyDescent="0.25">
      <c r="A3588" s="113">
        <v>45315</v>
      </c>
      <c r="B3588" s="21" t="s">
        <v>10232</v>
      </c>
      <c r="C3588" s="13" t="s">
        <v>7467</v>
      </c>
      <c r="D3588" s="766"/>
      <c r="E3588" s="22"/>
      <c r="F3588" s="19">
        <v>1000000</v>
      </c>
      <c r="G3588" s="14">
        <f t="shared" si="68"/>
        <v>-1000000</v>
      </c>
      <c r="H3588" s="13" t="s">
        <v>12036</v>
      </c>
    </row>
    <row r="3589" spans="1:8" x14ac:dyDescent="0.25">
      <c r="A3589" s="113">
        <v>45315</v>
      </c>
      <c r="B3589" s="21" t="s">
        <v>12207</v>
      </c>
      <c r="C3589" s="13" t="s">
        <v>8900</v>
      </c>
      <c r="D3589" s="766"/>
      <c r="E3589" s="22">
        <v>312552</v>
      </c>
      <c r="F3589" s="19"/>
      <c r="G3589" s="14">
        <f t="shared" si="68"/>
        <v>312552</v>
      </c>
      <c r="H3589" s="13"/>
    </row>
    <row r="3590" spans="1:8" x14ac:dyDescent="0.25">
      <c r="A3590" s="113">
        <v>45315</v>
      </c>
      <c r="B3590" s="21" t="s">
        <v>12207</v>
      </c>
      <c r="C3590" s="13" t="s">
        <v>8900</v>
      </c>
      <c r="D3590" s="766"/>
      <c r="E3590" s="22"/>
      <c r="F3590" s="19">
        <v>150000</v>
      </c>
      <c r="G3590" s="14">
        <f t="shared" si="68"/>
        <v>-150000</v>
      </c>
      <c r="H3590" s="13" t="s">
        <v>12304</v>
      </c>
    </row>
    <row r="3591" spans="1:8" x14ac:dyDescent="0.25">
      <c r="A3591" s="113">
        <v>45315</v>
      </c>
      <c r="B3591" s="21" t="s">
        <v>11897</v>
      </c>
      <c r="C3591" s="13" t="s">
        <v>8394</v>
      </c>
      <c r="D3591" s="766" t="s">
        <v>12391</v>
      </c>
      <c r="E3591" s="22">
        <v>2308000</v>
      </c>
      <c r="F3591" s="19"/>
      <c r="G3591" s="14">
        <f t="shared" si="68"/>
        <v>2308000</v>
      </c>
      <c r="H3591" s="13"/>
    </row>
    <row r="3592" spans="1:8" x14ac:dyDescent="0.25">
      <c r="A3592" s="113">
        <v>45315</v>
      </c>
      <c r="B3592" s="21" t="s">
        <v>10909</v>
      </c>
      <c r="C3592" s="13" t="s">
        <v>8394</v>
      </c>
      <c r="D3592" s="766" t="s">
        <v>12392</v>
      </c>
      <c r="E3592" s="22">
        <v>20637</v>
      </c>
      <c r="F3592" s="19"/>
      <c r="G3592" s="14">
        <f t="shared" si="68"/>
        <v>20637</v>
      </c>
      <c r="H3592" s="13"/>
    </row>
    <row r="3593" spans="1:8" x14ac:dyDescent="0.25">
      <c r="A3593" s="113">
        <v>45315</v>
      </c>
      <c r="B3593" s="21" t="s">
        <v>9832</v>
      </c>
      <c r="C3593" s="13" t="s">
        <v>8394</v>
      </c>
      <c r="D3593" s="766" t="s">
        <v>12393</v>
      </c>
      <c r="E3593" s="22">
        <v>15317</v>
      </c>
      <c r="F3593" s="19"/>
      <c r="G3593" s="14">
        <f t="shared" si="68"/>
        <v>15317</v>
      </c>
      <c r="H3593" s="13"/>
    </row>
    <row r="3594" spans="1:8" x14ac:dyDescent="0.25">
      <c r="A3594" s="113">
        <v>45316</v>
      </c>
      <c r="B3594" s="21" t="s">
        <v>10232</v>
      </c>
      <c r="C3594" s="13" t="s">
        <v>164</v>
      </c>
      <c r="D3594" s="766" t="s">
        <v>12493</v>
      </c>
      <c r="E3594" s="22">
        <v>6729</v>
      </c>
      <c r="F3594" s="19"/>
      <c r="G3594" s="14">
        <f t="shared" si="68"/>
        <v>6729</v>
      </c>
      <c r="H3594" s="13"/>
    </row>
    <row r="3595" spans="1:8" x14ac:dyDescent="0.25">
      <c r="A3595" s="113">
        <v>45316</v>
      </c>
      <c r="B3595" s="21" t="s">
        <v>10909</v>
      </c>
      <c r="C3595" s="13" t="s">
        <v>12495</v>
      </c>
      <c r="D3595" s="766" t="s">
        <v>9245</v>
      </c>
      <c r="E3595" s="22">
        <v>27608</v>
      </c>
      <c r="F3595" s="19"/>
      <c r="G3595" s="14">
        <f t="shared" si="68"/>
        <v>27608</v>
      </c>
      <c r="H3595" s="13"/>
    </row>
    <row r="3596" spans="1:8" x14ac:dyDescent="0.25">
      <c r="A3596" s="113">
        <v>45316</v>
      </c>
      <c r="B3596" s="21" t="s">
        <v>11897</v>
      </c>
      <c r="C3596" s="13" t="s">
        <v>6847</v>
      </c>
      <c r="D3596" s="766"/>
      <c r="E3596" s="22">
        <v>903164</v>
      </c>
      <c r="F3596" s="19"/>
      <c r="G3596" s="14">
        <f t="shared" si="68"/>
        <v>903164</v>
      </c>
      <c r="H3596" s="13"/>
    </row>
    <row r="3597" spans="1:8" x14ac:dyDescent="0.25">
      <c r="A3597" s="113">
        <v>45316</v>
      </c>
      <c r="B3597" s="21" t="s">
        <v>11897</v>
      </c>
      <c r="C3597" s="13" t="s">
        <v>6847</v>
      </c>
      <c r="D3597" s="766"/>
      <c r="E3597" s="22"/>
      <c r="F3597" s="19">
        <v>500000</v>
      </c>
      <c r="G3597" s="14">
        <f t="shared" si="68"/>
        <v>-500000</v>
      </c>
      <c r="H3597" s="13" t="s">
        <v>12036</v>
      </c>
    </row>
    <row r="3598" spans="1:8" x14ac:dyDescent="0.25">
      <c r="A3598" s="113">
        <v>45316</v>
      </c>
      <c r="B3598" s="21" t="s">
        <v>11897</v>
      </c>
      <c r="C3598" s="13" t="s">
        <v>8394</v>
      </c>
      <c r="D3598" s="766"/>
      <c r="E3598" s="22"/>
      <c r="F3598" s="19">
        <v>1000000</v>
      </c>
      <c r="G3598" s="14">
        <f t="shared" si="68"/>
        <v>-1000000</v>
      </c>
      <c r="H3598" s="13" t="s">
        <v>12318</v>
      </c>
    </row>
    <row r="3599" spans="1:8" x14ac:dyDescent="0.25">
      <c r="A3599" s="113">
        <v>45317</v>
      </c>
      <c r="B3599" s="21" t="s">
        <v>10909</v>
      </c>
      <c r="C3599" s="13" t="s">
        <v>7954</v>
      </c>
      <c r="D3599" s="766"/>
      <c r="E3599" s="22"/>
      <c r="F3599" s="19">
        <v>500000</v>
      </c>
      <c r="G3599" s="14">
        <f t="shared" si="68"/>
        <v>-500000</v>
      </c>
      <c r="H3599" s="13" t="s">
        <v>12335</v>
      </c>
    </row>
    <row r="3600" spans="1:8" x14ac:dyDescent="0.25">
      <c r="A3600" s="113">
        <v>45317</v>
      </c>
      <c r="B3600" s="21" t="s">
        <v>10909</v>
      </c>
      <c r="C3600" s="13" t="s">
        <v>166</v>
      </c>
      <c r="D3600" s="766" t="s">
        <v>12484</v>
      </c>
      <c r="E3600" s="22">
        <v>22950</v>
      </c>
      <c r="F3600" s="19"/>
      <c r="G3600" s="14">
        <f t="shared" si="68"/>
        <v>22950</v>
      </c>
      <c r="H3600" s="13"/>
    </row>
    <row r="3601" spans="1:8" x14ac:dyDescent="0.25">
      <c r="A3601" s="113">
        <v>45317</v>
      </c>
      <c r="B3601" s="21" t="s">
        <v>10576</v>
      </c>
      <c r="C3601" s="13" t="s">
        <v>8091</v>
      </c>
      <c r="D3601" s="766"/>
      <c r="E3601" s="22"/>
      <c r="F3601" s="19">
        <v>500000</v>
      </c>
      <c r="G3601" s="14">
        <f t="shared" si="68"/>
        <v>-500000</v>
      </c>
      <c r="H3601" s="13" t="s">
        <v>12337</v>
      </c>
    </row>
    <row r="3602" spans="1:8" x14ac:dyDescent="0.25">
      <c r="A3602" s="113">
        <v>45320</v>
      </c>
      <c r="B3602" s="21" t="s">
        <v>9832</v>
      </c>
      <c r="C3602" s="13" t="s">
        <v>180</v>
      </c>
      <c r="D3602" s="766"/>
      <c r="E3602" s="22"/>
      <c r="F3602" s="19">
        <v>491000</v>
      </c>
      <c r="G3602" s="14">
        <f t="shared" si="68"/>
        <v>-491000</v>
      </c>
      <c r="H3602" s="13" t="s">
        <v>12360</v>
      </c>
    </row>
    <row r="3603" spans="1:8" x14ac:dyDescent="0.25">
      <c r="A3603" s="113">
        <v>45320</v>
      </c>
      <c r="B3603" s="21" t="s">
        <v>11897</v>
      </c>
      <c r="C3603" s="13" t="s">
        <v>7467</v>
      </c>
      <c r="D3603" s="766"/>
      <c r="E3603" s="22"/>
      <c r="F3603" s="19">
        <v>650000</v>
      </c>
      <c r="G3603" s="14">
        <f t="shared" si="68"/>
        <v>-650000</v>
      </c>
      <c r="H3603" s="13" t="s">
        <v>12361</v>
      </c>
    </row>
    <row r="3604" spans="1:8" x14ac:dyDescent="0.25">
      <c r="A3604" s="113">
        <v>45320</v>
      </c>
      <c r="B3604" s="21" t="s">
        <v>10576</v>
      </c>
      <c r="C3604" s="13" t="s">
        <v>7467</v>
      </c>
      <c r="D3604" s="766"/>
      <c r="E3604" s="22"/>
      <c r="F3604" s="19">
        <v>700000</v>
      </c>
      <c r="G3604" s="14">
        <f t="shared" ref="G3604:G3704" si="70">E3604-F3604</f>
        <v>-700000</v>
      </c>
      <c r="H3604" s="13" t="s">
        <v>12361</v>
      </c>
    </row>
    <row r="3605" spans="1:8" x14ac:dyDescent="0.25">
      <c r="A3605" s="113">
        <v>45320</v>
      </c>
      <c r="B3605" s="21" t="s">
        <v>8559</v>
      </c>
      <c r="C3605" s="13" t="s">
        <v>7467</v>
      </c>
      <c r="D3605" s="766" t="s">
        <v>12389</v>
      </c>
      <c r="E3605" s="22">
        <v>174312</v>
      </c>
      <c r="F3605" s="19"/>
      <c r="G3605" s="14">
        <f t="shared" si="70"/>
        <v>174312</v>
      </c>
      <c r="H3605" s="13"/>
    </row>
    <row r="3606" spans="1:8" x14ac:dyDescent="0.25">
      <c r="A3606" s="113">
        <v>45320</v>
      </c>
      <c r="B3606" s="21" t="s">
        <v>11617</v>
      </c>
      <c r="C3606" s="13" t="s">
        <v>180</v>
      </c>
      <c r="D3606" s="766" t="s">
        <v>12488</v>
      </c>
      <c r="E3606" s="22">
        <v>127710</v>
      </c>
      <c r="F3606" s="19"/>
      <c r="G3606" s="14">
        <f t="shared" si="70"/>
        <v>127710</v>
      </c>
      <c r="H3606" s="13"/>
    </row>
    <row r="3607" spans="1:8" x14ac:dyDescent="0.25">
      <c r="A3607" s="113">
        <v>45321</v>
      </c>
      <c r="B3607" s="21" t="s">
        <v>12207</v>
      </c>
      <c r="C3607" s="13" t="s">
        <v>180</v>
      </c>
      <c r="D3607" s="766" t="s">
        <v>12489</v>
      </c>
      <c r="E3607" s="22">
        <v>63855</v>
      </c>
      <c r="F3607" s="19"/>
      <c r="G3607" s="14">
        <f t="shared" si="70"/>
        <v>63855</v>
      </c>
      <c r="H3607" s="13"/>
    </row>
    <row r="3608" spans="1:8" x14ac:dyDescent="0.25">
      <c r="A3608" s="113">
        <v>45321</v>
      </c>
      <c r="B3608" s="21" t="s">
        <v>11897</v>
      </c>
      <c r="C3608" s="13" t="s">
        <v>7467</v>
      </c>
      <c r="D3608" s="766" t="s">
        <v>12384</v>
      </c>
      <c r="E3608" s="22">
        <v>789331</v>
      </c>
      <c r="F3608" s="19"/>
      <c r="G3608" s="14">
        <f t="shared" si="70"/>
        <v>789331</v>
      </c>
      <c r="H3608" s="13"/>
    </row>
    <row r="3609" spans="1:8" x14ac:dyDescent="0.25">
      <c r="A3609" s="113">
        <v>45321</v>
      </c>
      <c r="B3609" s="21" t="s">
        <v>12207</v>
      </c>
      <c r="C3609" s="13" t="s">
        <v>166</v>
      </c>
      <c r="D3609" s="766" t="s">
        <v>12485</v>
      </c>
      <c r="E3609" s="22">
        <v>140000</v>
      </c>
      <c r="F3609" s="19"/>
      <c r="G3609" s="14">
        <f t="shared" si="70"/>
        <v>140000</v>
      </c>
      <c r="H3609" s="13"/>
    </row>
    <row r="3610" spans="1:8" x14ac:dyDescent="0.25">
      <c r="A3610" s="113">
        <v>45321</v>
      </c>
      <c r="B3610" s="21" t="s">
        <v>12207</v>
      </c>
      <c r="C3610" s="13" t="s">
        <v>166</v>
      </c>
      <c r="D3610" s="766" t="s">
        <v>12486</v>
      </c>
      <c r="E3610" s="22">
        <v>140000</v>
      </c>
      <c r="F3610" s="19"/>
      <c r="G3610" s="14">
        <f t="shared" si="70"/>
        <v>140000</v>
      </c>
      <c r="H3610" s="13"/>
    </row>
    <row r="3611" spans="1:8" x14ac:dyDescent="0.25">
      <c r="A3611" s="113">
        <v>45321</v>
      </c>
      <c r="B3611" s="21" t="s">
        <v>11897</v>
      </c>
      <c r="C3611" s="13" t="s">
        <v>12387</v>
      </c>
      <c r="D3611" s="766" t="s">
        <v>12388</v>
      </c>
      <c r="E3611" s="22">
        <v>169119</v>
      </c>
      <c r="F3611" s="19"/>
      <c r="G3611" s="14">
        <f t="shared" si="70"/>
        <v>169119</v>
      </c>
      <c r="H3611" s="13"/>
    </row>
    <row r="3612" spans="1:8" x14ac:dyDescent="0.25">
      <c r="A3612" s="113">
        <v>45321</v>
      </c>
      <c r="B3612" s="21" t="s">
        <v>11897</v>
      </c>
      <c r="C3612" s="13" t="s">
        <v>169</v>
      </c>
      <c r="D3612" s="766" t="s">
        <v>11211</v>
      </c>
      <c r="E3612" s="22">
        <v>73000</v>
      </c>
      <c r="F3612" s="19"/>
      <c r="G3612" s="14">
        <f t="shared" si="70"/>
        <v>73000</v>
      </c>
      <c r="H3612" s="13"/>
    </row>
    <row r="3613" spans="1:8" x14ac:dyDescent="0.25">
      <c r="A3613" s="113">
        <v>45322</v>
      </c>
      <c r="B3613" s="21" t="s">
        <v>9986</v>
      </c>
      <c r="C3613" s="13" t="s">
        <v>169</v>
      </c>
      <c r="D3613" s="766"/>
      <c r="E3613" s="22"/>
      <c r="F3613" s="19">
        <v>100000</v>
      </c>
      <c r="G3613" s="14">
        <f t="shared" si="70"/>
        <v>-100000</v>
      </c>
      <c r="H3613" s="1263" t="s">
        <v>13055</v>
      </c>
    </row>
    <row r="3614" spans="1:8" x14ac:dyDescent="0.25">
      <c r="A3614" s="113">
        <v>45322</v>
      </c>
      <c r="B3614" s="21" t="s">
        <v>10576</v>
      </c>
      <c r="C3614" s="13" t="s">
        <v>169</v>
      </c>
      <c r="D3614" s="766"/>
      <c r="E3614" s="22"/>
      <c r="F3614" s="19">
        <v>200000</v>
      </c>
      <c r="G3614" s="14">
        <f t="shared" si="70"/>
        <v>-200000</v>
      </c>
      <c r="H3614" s="1264"/>
    </row>
    <row r="3615" spans="1:8" x14ac:dyDescent="0.25">
      <c r="A3615" s="113">
        <v>45322</v>
      </c>
      <c r="B3615" s="21" t="s">
        <v>11897</v>
      </c>
      <c r="C3615" s="13" t="s">
        <v>166</v>
      </c>
      <c r="D3615" s="766" t="s">
        <v>12487</v>
      </c>
      <c r="E3615" s="22">
        <v>56000</v>
      </c>
      <c r="F3615" s="19"/>
      <c r="G3615" s="14">
        <f t="shared" si="70"/>
        <v>56000</v>
      </c>
      <c r="H3615" s="13"/>
    </row>
    <row r="3616" spans="1:8" x14ac:dyDescent="0.25">
      <c r="A3616" s="113">
        <v>45323</v>
      </c>
      <c r="B3616" s="21" t="s">
        <v>11897</v>
      </c>
      <c r="C3616" s="13" t="s">
        <v>8394</v>
      </c>
      <c r="D3616" s="766" t="s">
        <v>12473</v>
      </c>
      <c r="E3616" s="22">
        <v>294353</v>
      </c>
      <c r="F3616" s="19"/>
      <c r="G3616" s="14">
        <f t="shared" si="70"/>
        <v>294353</v>
      </c>
      <c r="H3616" s="13"/>
    </row>
    <row r="3617" spans="1:8" x14ac:dyDescent="0.25">
      <c r="A3617" s="113">
        <v>45323</v>
      </c>
      <c r="B3617" s="21" t="s">
        <v>9832</v>
      </c>
      <c r="C3617" s="13" t="s">
        <v>8394</v>
      </c>
      <c r="D3617" s="766" t="s">
        <v>12474</v>
      </c>
      <c r="E3617" s="22">
        <v>186369</v>
      </c>
      <c r="F3617" s="19"/>
      <c r="G3617" s="14">
        <f t="shared" si="70"/>
        <v>186369</v>
      </c>
      <c r="H3617" s="13"/>
    </row>
    <row r="3618" spans="1:8" x14ac:dyDescent="0.25">
      <c r="A3618" s="113">
        <v>45324</v>
      </c>
      <c r="B3618" s="21" t="s">
        <v>4721</v>
      </c>
      <c r="C3618" s="13" t="s">
        <v>8394</v>
      </c>
      <c r="D3618" s="766" t="s">
        <v>12475</v>
      </c>
      <c r="E3618" s="22">
        <v>162620</v>
      </c>
      <c r="F3618" s="19"/>
      <c r="G3618" s="14">
        <f t="shared" si="70"/>
        <v>162620</v>
      </c>
      <c r="H3618" s="13"/>
    </row>
    <row r="3619" spans="1:8" x14ac:dyDescent="0.25">
      <c r="A3619" s="113">
        <v>45324</v>
      </c>
      <c r="B3619" s="21" t="s">
        <v>10909</v>
      </c>
      <c r="C3619" s="13" t="s">
        <v>164</v>
      </c>
      <c r="D3619" s="766" t="s">
        <v>12491</v>
      </c>
      <c r="E3619" s="22">
        <v>756</v>
      </c>
      <c r="F3619" s="19"/>
      <c r="G3619" s="14">
        <f t="shared" si="70"/>
        <v>756</v>
      </c>
      <c r="H3619" s="13"/>
    </row>
    <row r="3620" spans="1:8" x14ac:dyDescent="0.25">
      <c r="A3620" s="113">
        <v>45324</v>
      </c>
      <c r="B3620" s="21" t="s">
        <v>12207</v>
      </c>
      <c r="C3620" s="13" t="s">
        <v>8394</v>
      </c>
      <c r="D3620" s="766" t="s">
        <v>12476</v>
      </c>
      <c r="E3620" s="22">
        <v>220142</v>
      </c>
      <c r="F3620" s="19"/>
      <c r="G3620" s="14">
        <f t="shared" si="70"/>
        <v>220142</v>
      </c>
      <c r="H3620" s="13"/>
    </row>
    <row r="3621" spans="1:8" x14ac:dyDescent="0.25">
      <c r="A3621" s="113">
        <v>45324</v>
      </c>
      <c r="B3621" s="21" t="s">
        <v>9832</v>
      </c>
      <c r="C3621" s="13" t="s">
        <v>7467</v>
      </c>
      <c r="D3621" s="766" t="s">
        <v>12385</v>
      </c>
      <c r="E3621" s="22">
        <v>138352</v>
      </c>
      <c r="F3621" s="19"/>
      <c r="G3621" s="14">
        <f t="shared" si="70"/>
        <v>138352</v>
      </c>
      <c r="H3621" s="13"/>
    </row>
    <row r="3622" spans="1:8" x14ac:dyDescent="0.25">
      <c r="A3622" s="113">
        <v>45324</v>
      </c>
      <c r="B3622" s="21" t="s">
        <v>9832</v>
      </c>
      <c r="C3622" s="13" t="s">
        <v>7467</v>
      </c>
      <c r="D3622" s="766" t="s">
        <v>12386</v>
      </c>
      <c r="E3622" s="22">
        <v>131702</v>
      </c>
      <c r="F3622" s="19"/>
      <c r="G3622" s="14">
        <f t="shared" si="70"/>
        <v>131702</v>
      </c>
      <c r="H3622" s="13"/>
    </row>
    <row r="3623" spans="1:8" x14ac:dyDescent="0.25">
      <c r="A3623" s="113">
        <v>45325</v>
      </c>
      <c r="B3623" s="21" t="s">
        <v>11897</v>
      </c>
      <c r="C3623" s="13" t="s">
        <v>1198</v>
      </c>
      <c r="D3623" s="766"/>
      <c r="E3623" s="22"/>
      <c r="F3623" s="19">
        <v>158688</v>
      </c>
      <c r="G3623" s="14">
        <f t="shared" si="70"/>
        <v>-158688</v>
      </c>
      <c r="H3623" s="13" t="s">
        <v>1157</v>
      </c>
    </row>
    <row r="3624" spans="1:8" x14ac:dyDescent="0.25">
      <c r="A3624" s="113">
        <v>45329</v>
      </c>
      <c r="B3624" s="21" t="s">
        <v>11897</v>
      </c>
      <c r="C3624" s="13" t="s">
        <v>7467</v>
      </c>
      <c r="D3624" s="766" t="s">
        <v>12498</v>
      </c>
      <c r="E3624" s="22">
        <v>704112</v>
      </c>
      <c r="F3624" s="19"/>
      <c r="G3624" s="14">
        <f t="shared" si="70"/>
        <v>704112</v>
      </c>
      <c r="H3624" s="13"/>
    </row>
    <row r="3625" spans="1:8" x14ac:dyDescent="0.25">
      <c r="A3625" s="113">
        <v>45329</v>
      </c>
      <c r="B3625" s="21" t="s">
        <v>12207</v>
      </c>
      <c r="C3625" s="13" t="s">
        <v>8900</v>
      </c>
      <c r="D3625" s="766"/>
      <c r="E3625" s="22"/>
      <c r="F3625" s="19">
        <v>162500</v>
      </c>
      <c r="G3625" s="14">
        <f t="shared" si="70"/>
        <v>-162500</v>
      </c>
      <c r="H3625" s="13" t="s">
        <v>12036</v>
      </c>
    </row>
    <row r="3626" spans="1:8" x14ac:dyDescent="0.25">
      <c r="A3626" s="113">
        <v>45329</v>
      </c>
      <c r="B3626" s="21" t="s">
        <v>12207</v>
      </c>
      <c r="C3626" s="13" t="s">
        <v>8900</v>
      </c>
      <c r="D3626" s="766"/>
      <c r="E3626" s="22"/>
      <c r="F3626" s="19">
        <v>52</v>
      </c>
      <c r="G3626" s="14">
        <f t="shared" si="70"/>
        <v>-52</v>
      </c>
      <c r="H3626" s="13" t="s">
        <v>3918</v>
      </c>
    </row>
    <row r="3627" spans="1:8" x14ac:dyDescent="0.25">
      <c r="A3627" s="113">
        <v>45329</v>
      </c>
      <c r="B3627" s="21" t="s">
        <v>11897</v>
      </c>
      <c r="C3627" s="13" t="s">
        <v>1198</v>
      </c>
      <c r="D3627" s="766" t="s">
        <v>12477</v>
      </c>
      <c r="E3627" s="22">
        <v>158688</v>
      </c>
      <c r="F3627" s="19"/>
      <c r="G3627" s="14">
        <f t="shared" si="70"/>
        <v>158688</v>
      </c>
      <c r="H3627" s="13"/>
    </row>
    <row r="3628" spans="1:8" x14ac:dyDescent="0.25">
      <c r="A3628" s="113">
        <v>45331</v>
      </c>
      <c r="B3628" s="21" t="s">
        <v>11897</v>
      </c>
      <c r="C3628" s="13" t="s">
        <v>12038</v>
      </c>
      <c r="D3628" s="766"/>
      <c r="E3628" s="22">
        <v>850000</v>
      </c>
      <c r="F3628" s="19"/>
      <c r="G3628" s="14">
        <f t="shared" si="70"/>
        <v>850000</v>
      </c>
      <c r="H3628" s="13" t="s">
        <v>12448</v>
      </c>
    </row>
    <row r="3629" spans="1:8" x14ac:dyDescent="0.25">
      <c r="A3629" s="113">
        <v>45331</v>
      </c>
      <c r="B3629" s="21" t="s">
        <v>10909</v>
      </c>
      <c r="C3629" s="13" t="s">
        <v>166</v>
      </c>
      <c r="D3629" s="766" t="s">
        <v>12684</v>
      </c>
      <c r="E3629" s="22">
        <v>8000</v>
      </c>
      <c r="F3629" s="19"/>
      <c r="G3629" s="14">
        <f t="shared" si="70"/>
        <v>8000</v>
      </c>
      <c r="H3629" s="13"/>
    </row>
    <row r="3630" spans="1:8" x14ac:dyDescent="0.25">
      <c r="A3630" s="113">
        <v>45332</v>
      </c>
      <c r="B3630" s="21" t="s">
        <v>11897</v>
      </c>
      <c r="C3630" s="13" t="s">
        <v>12038</v>
      </c>
      <c r="D3630" s="766"/>
      <c r="E3630" s="22"/>
      <c r="F3630" s="19">
        <v>500000</v>
      </c>
      <c r="G3630" s="14">
        <f t="shared" si="70"/>
        <v>-500000</v>
      </c>
      <c r="H3630" s="13" t="s">
        <v>12036</v>
      </c>
    </row>
    <row r="3631" spans="1:8" x14ac:dyDescent="0.25">
      <c r="A3631" s="113">
        <v>45334</v>
      </c>
      <c r="B3631" s="21" t="s">
        <v>11897</v>
      </c>
      <c r="C3631" s="13" t="s">
        <v>8091</v>
      </c>
      <c r="D3631" s="766"/>
      <c r="E3631" s="22"/>
      <c r="F3631" s="19">
        <v>500000</v>
      </c>
      <c r="G3631" s="14">
        <f t="shared" si="70"/>
        <v>-500000</v>
      </c>
      <c r="H3631" s="13" t="s">
        <v>12469</v>
      </c>
    </row>
    <row r="3632" spans="1:8" x14ac:dyDescent="0.25">
      <c r="A3632" s="113">
        <v>45335</v>
      </c>
      <c r="B3632" s="21" t="s">
        <v>11897</v>
      </c>
      <c r="C3632" s="13" t="s">
        <v>7467</v>
      </c>
      <c r="D3632" s="766" t="s">
        <v>12499</v>
      </c>
      <c r="E3632" s="22">
        <v>688912</v>
      </c>
      <c r="F3632" s="19"/>
      <c r="G3632" s="14">
        <f t="shared" si="70"/>
        <v>688912</v>
      </c>
      <c r="H3632" s="13"/>
    </row>
    <row r="3633" spans="1:8" x14ac:dyDescent="0.25">
      <c r="A3633" s="113">
        <v>45335</v>
      </c>
      <c r="B3633" s="21" t="s">
        <v>8559</v>
      </c>
      <c r="C3633" s="13" t="s">
        <v>7467</v>
      </c>
      <c r="D3633" s="766" t="s">
        <v>12500</v>
      </c>
      <c r="E3633" s="22">
        <v>52109</v>
      </c>
      <c r="F3633" s="19"/>
      <c r="G3633" s="14">
        <f t="shared" si="70"/>
        <v>52109</v>
      </c>
      <c r="H3633" s="13"/>
    </row>
    <row r="3634" spans="1:8" x14ac:dyDescent="0.25">
      <c r="A3634" s="113">
        <v>45335</v>
      </c>
      <c r="B3634" s="21" t="s">
        <v>11897</v>
      </c>
      <c r="C3634" s="13" t="s">
        <v>7467</v>
      </c>
      <c r="D3634" s="766" t="s">
        <v>11262</v>
      </c>
      <c r="E3634" s="22">
        <v>90000</v>
      </c>
      <c r="F3634" s="19"/>
      <c r="G3634" s="14">
        <f t="shared" si="70"/>
        <v>90000</v>
      </c>
      <c r="H3634" s="13"/>
    </row>
    <row r="3635" spans="1:8" x14ac:dyDescent="0.25">
      <c r="A3635" s="113">
        <v>45336</v>
      </c>
      <c r="B3635" s="21" t="s">
        <v>11897</v>
      </c>
      <c r="C3635" s="13" t="s">
        <v>8394</v>
      </c>
      <c r="D3635" s="766"/>
      <c r="E3635" s="22"/>
      <c r="F3635" s="19">
        <v>1000000</v>
      </c>
      <c r="G3635" s="14">
        <f t="shared" si="70"/>
        <v>-1000000</v>
      </c>
      <c r="H3635" s="13" t="s">
        <v>12318</v>
      </c>
    </row>
    <row r="3636" spans="1:8" x14ac:dyDescent="0.25">
      <c r="A3636" s="113">
        <v>45336</v>
      </c>
      <c r="B3636" s="21" t="s">
        <v>8559</v>
      </c>
      <c r="C3636" s="13" t="s">
        <v>8394</v>
      </c>
      <c r="D3636" s="766" t="s">
        <v>12601</v>
      </c>
      <c r="E3636" s="22">
        <v>38932</v>
      </c>
      <c r="F3636" s="19"/>
      <c r="G3636" s="14">
        <f t="shared" si="70"/>
        <v>38932</v>
      </c>
      <c r="H3636" s="13"/>
    </row>
    <row r="3637" spans="1:8" x14ac:dyDescent="0.25">
      <c r="A3637" s="113">
        <v>45337</v>
      </c>
      <c r="B3637" s="21" t="s">
        <v>11897</v>
      </c>
      <c r="C3637" s="13" t="s">
        <v>8394</v>
      </c>
      <c r="D3637" s="766" t="s">
        <v>12602</v>
      </c>
      <c r="E3637" s="22">
        <v>23692</v>
      </c>
      <c r="F3637" s="19"/>
      <c r="G3637" s="14">
        <f t="shared" si="70"/>
        <v>23692</v>
      </c>
      <c r="H3637" s="13"/>
    </row>
    <row r="3638" spans="1:8" x14ac:dyDescent="0.25">
      <c r="A3638" s="113">
        <v>45337</v>
      </c>
      <c r="B3638" s="21" t="s">
        <v>11511</v>
      </c>
      <c r="C3638" s="13" t="s">
        <v>8394</v>
      </c>
      <c r="D3638" s="766" t="s">
        <v>12603</v>
      </c>
      <c r="E3638" s="22">
        <v>59502</v>
      </c>
      <c r="F3638" s="19"/>
      <c r="G3638" s="14">
        <f t="shared" si="70"/>
        <v>59502</v>
      </c>
      <c r="H3638" s="13"/>
    </row>
    <row r="3639" spans="1:8" x14ac:dyDescent="0.25">
      <c r="A3639" s="113">
        <v>45337</v>
      </c>
      <c r="B3639" s="21" t="s">
        <v>12207</v>
      </c>
      <c r="C3639" s="13" t="s">
        <v>8394</v>
      </c>
      <c r="D3639" s="766" t="s">
        <v>12604</v>
      </c>
      <c r="E3639" s="22">
        <v>136842</v>
      </c>
      <c r="F3639" s="19"/>
      <c r="G3639" s="14">
        <f t="shared" si="70"/>
        <v>136842</v>
      </c>
      <c r="H3639" s="13"/>
    </row>
    <row r="3640" spans="1:8" x14ac:dyDescent="0.25">
      <c r="A3640" s="113">
        <v>45337</v>
      </c>
      <c r="B3640" s="21" t="s">
        <v>12247</v>
      </c>
      <c r="C3640" s="13" t="s">
        <v>12387</v>
      </c>
      <c r="D3640" s="766" t="s">
        <v>12610</v>
      </c>
      <c r="E3640" s="22">
        <v>27500</v>
      </c>
      <c r="F3640" s="19"/>
      <c r="G3640" s="14">
        <f t="shared" si="70"/>
        <v>27500</v>
      </c>
      <c r="H3640" s="13"/>
    </row>
    <row r="3641" spans="1:8" x14ac:dyDescent="0.25">
      <c r="A3641" s="113">
        <v>45338</v>
      </c>
      <c r="B3641" s="21" t="s">
        <v>11897</v>
      </c>
      <c r="C3641" s="13" t="s">
        <v>7467</v>
      </c>
      <c r="D3641" s="766" t="s">
        <v>12607</v>
      </c>
      <c r="E3641" s="22">
        <v>549168</v>
      </c>
      <c r="F3641" s="19"/>
      <c r="G3641" s="14">
        <f t="shared" si="70"/>
        <v>549168</v>
      </c>
      <c r="H3641" s="13"/>
    </row>
    <row r="3642" spans="1:8" x14ac:dyDescent="0.25">
      <c r="A3642" s="113">
        <v>45338</v>
      </c>
      <c r="B3642" s="21" t="s">
        <v>11897</v>
      </c>
      <c r="C3642" s="13" t="s">
        <v>7467</v>
      </c>
      <c r="D3642" s="766" t="s">
        <v>12608</v>
      </c>
      <c r="E3642" s="22">
        <v>336414</v>
      </c>
      <c r="F3642" s="19"/>
      <c r="G3642" s="14">
        <f t="shared" si="70"/>
        <v>336414</v>
      </c>
      <c r="H3642" s="13"/>
    </row>
    <row r="3643" spans="1:8" x14ac:dyDescent="0.25">
      <c r="A3643" s="113">
        <v>45339</v>
      </c>
      <c r="B3643" s="21" t="s">
        <v>11897</v>
      </c>
      <c r="C3643" s="13" t="s">
        <v>8394</v>
      </c>
      <c r="D3643" s="766" t="s">
        <v>12605</v>
      </c>
      <c r="E3643" s="22">
        <v>23879</v>
      </c>
      <c r="F3643" s="19"/>
      <c r="G3643" s="14">
        <f t="shared" si="70"/>
        <v>23879</v>
      </c>
      <c r="H3643" s="13"/>
    </row>
    <row r="3644" spans="1:8" x14ac:dyDescent="0.25">
      <c r="A3644" s="113">
        <v>45339</v>
      </c>
      <c r="B3644" s="21" t="s">
        <v>11716</v>
      </c>
      <c r="C3644" s="13" t="s">
        <v>8394</v>
      </c>
      <c r="D3644" s="766" t="s">
        <v>12606</v>
      </c>
      <c r="E3644" s="22">
        <v>6768</v>
      </c>
      <c r="F3644" s="19"/>
      <c r="G3644" s="14">
        <f t="shared" si="70"/>
        <v>6768</v>
      </c>
      <c r="H3644" s="13"/>
    </row>
    <row r="3645" spans="1:8" x14ac:dyDescent="0.25">
      <c r="A3645" s="113">
        <v>45339</v>
      </c>
      <c r="B3645" s="21" t="s">
        <v>11897</v>
      </c>
      <c r="C3645" s="13" t="s">
        <v>7242</v>
      </c>
      <c r="D3645" s="766"/>
      <c r="E3645" s="22"/>
      <c r="F3645" s="19">
        <v>400000</v>
      </c>
      <c r="G3645" s="14">
        <f t="shared" si="70"/>
        <v>-400000</v>
      </c>
      <c r="H3645" s="13" t="s">
        <v>12318</v>
      </c>
    </row>
    <row r="3646" spans="1:8" x14ac:dyDescent="0.25">
      <c r="A3646" s="113">
        <v>45339</v>
      </c>
      <c r="B3646" s="21" t="s">
        <v>9832</v>
      </c>
      <c r="C3646" s="13" t="s">
        <v>12387</v>
      </c>
      <c r="D3646" s="766"/>
      <c r="E3646" s="22"/>
      <c r="F3646" s="19">
        <v>480000</v>
      </c>
      <c r="G3646" s="14">
        <f t="shared" si="70"/>
        <v>-480000</v>
      </c>
      <c r="H3646" s="13" t="s">
        <v>12543</v>
      </c>
    </row>
    <row r="3647" spans="1:8" x14ac:dyDescent="0.25">
      <c r="A3647" s="113">
        <v>45339</v>
      </c>
      <c r="B3647" s="21" t="s">
        <v>9832</v>
      </c>
      <c r="C3647" s="13" t="s">
        <v>12387</v>
      </c>
      <c r="D3647" s="766"/>
      <c r="E3647" s="22"/>
      <c r="F3647" s="19">
        <v>370000</v>
      </c>
      <c r="G3647" s="14">
        <f t="shared" si="70"/>
        <v>-370000</v>
      </c>
      <c r="H3647" s="13" t="s">
        <v>12543</v>
      </c>
    </row>
    <row r="3648" spans="1:8" x14ac:dyDescent="0.25">
      <c r="A3648" s="113">
        <v>45339</v>
      </c>
      <c r="B3648" s="21" t="s">
        <v>9832</v>
      </c>
      <c r="C3648" s="13" t="s">
        <v>12387</v>
      </c>
      <c r="D3648" s="766"/>
      <c r="E3648" s="22"/>
      <c r="F3648" s="19">
        <v>704800</v>
      </c>
      <c r="G3648" s="14">
        <f t="shared" si="70"/>
        <v>-704800</v>
      </c>
      <c r="H3648" s="13" t="s">
        <v>12544</v>
      </c>
    </row>
    <row r="3649" spans="1:8" x14ac:dyDescent="0.25">
      <c r="A3649" s="113">
        <v>45339</v>
      </c>
      <c r="B3649" s="21" t="s">
        <v>9832</v>
      </c>
      <c r="C3649" s="13" t="s">
        <v>180</v>
      </c>
      <c r="D3649" s="766" t="s">
        <v>12683</v>
      </c>
      <c r="E3649" s="22">
        <v>427400</v>
      </c>
      <c r="F3649" s="19"/>
      <c r="G3649" s="14">
        <f t="shared" si="70"/>
        <v>427400</v>
      </c>
      <c r="H3649" s="13"/>
    </row>
    <row r="3650" spans="1:8" x14ac:dyDescent="0.25">
      <c r="A3650" s="113">
        <v>45341</v>
      </c>
      <c r="B3650" s="21" t="s">
        <v>10296</v>
      </c>
      <c r="C3650" s="13" t="s">
        <v>5187</v>
      </c>
      <c r="D3650" s="766"/>
      <c r="E3650" s="22"/>
      <c r="F3650" s="19">
        <v>300000</v>
      </c>
      <c r="G3650" s="14">
        <f t="shared" si="70"/>
        <v>-300000</v>
      </c>
      <c r="H3650" s="13" t="s">
        <v>10721</v>
      </c>
    </row>
    <row r="3651" spans="1:8" x14ac:dyDescent="0.25">
      <c r="A3651" s="113">
        <v>45342</v>
      </c>
      <c r="B3651" s="21" t="s">
        <v>9832</v>
      </c>
      <c r="C3651" s="13" t="s">
        <v>12387</v>
      </c>
      <c r="D3651" s="766" t="s">
        <v>12609</v>
      </c>
      <c r="E3651" s="22">
        <v>1554800</v>
      </c>
      <c r="F3651" s="19"/>
      <c r="G3651" s="14">
        <f t="shared" si="70"/>
        <v>1554800</v>
      </c>
      <c r="H3651" s="13"/>
    </row>
    <row r="3652" spans="1:8" x14ac:dyDescent="0.25">
      <c r="A3652" s="113">
        <v>45342</v>
      </c>
      <c r="B3652" s="21" t="s">
        <v>10909</v>
      </c>
      <c r="C3652" s="13" t="s">
        <v>166</v>
      </c>
      <c r="D3652" s="766" t="s">
        <v>12685</v>
      </c>
      <c r="E3652" s="22">
        <v>3300</v>
      </c>
      <c r="F3652" s="19"/>
      <c r="G3652" s="14">
        <f t="shared" si="70"/>
        <v>3300</v>
      </c>
      <c r="H3652" s="13"/>
    </row>
    <row r="3653" spans="1:8" x14ac:dyDescent="0.25">
      <c r="A3653" s="113">
        <v>45343</v>
      </c>
      <c r="B3653" s="21" t="s">
        <v>10909</v>
      </c>
      <c r="C3653" s="13" t="s">
        <v>7954</v>
      </c>
      <c r="D3653" s="766"/>
      <c r="E3653" s="22"/>
      <c r="F3653" s="19">
        <v>275000</v>
      </c>
      <c r="G3653" s="14">
        <f t="shared" si="70"/>
        <v>-275000</v>
      </c>
      <c r="H3653" s="13" t="s">
        <v>12036</v>
      </c>
    </row>
    <row r="3654" spans="1:8" x14ac:dyDescent="0.25">
      <c r="A3654" s="113">
        <v>45343</v>
      </c>
      <c r="B3654" s="21" t="s">
        <v>11897</v>
      </c>
      <c r="C3654" s="13" t="s">
        <v>7467</v>
      </c>
      <c r="D3654" s="766"/>
      <c r="E3654" s="22"/>
      <c r="F3654" s="19">
        <v>1000000</v>
      </c>
      <c r="G3654" s="14">
        <f t="shared" si="70"/>
        <v>-1000000</v>
      </c>
      <c r="H3654" s="13" t="s">
        <v>12565</v>
      </c>
    </row>
    <row r="3655" spans="1:8" x14ac:dyDescent="0.25">
      <c r="A3655" s="113">
        <v>45343</v>
      </c>
      <c r="B3655" s="21" t="s">
        <v>12633</v>
      </c>
      <c r="C3655" s="13" t="s">
        <v>7467</v>
      </c>
      <c r="D3655" s="766" t="s">
        <v>12669</v>
      </c>
      <c r="E3655" s="22">
        <v>45459</v>
      </c>
      <c r="F3655" s="110"/>
      <c r="G3655" s="14">
        <f t="shared" si="70"/>
        <v>45459</v>
      </c>
      <c r="H3655" s="13"/>
    </row>
    <row r="3656" spans="1:8" ht="16.5" thickBot="1" x14ac:dyDescent="0.3">
      <c r="A3656" s="113">
        <v>45346</v>
      </c>
      <c r="B3656" s="21" t="s">
        <v>11897</v>
      </c>
      <c r="C3656" s="13" t="s">
        <v>8394</v>
      </c>
      <c r="D3656" s="766"/>
      <c r="E3656" s="22"/>
      <c r="F3656" s="110">
        <v>500000</v>
      </c>
      <c r="G3656" s="14">
        <f t="shared" si="70"/>
        <v>-500000</v>
      </c>
      <c r="H3656" s="13" t="s">
        <v>12318</v>
      </c>
    </row>
    <row r="3657" spans="1:8" x14ac:dyDescent="0.25">
      <c r="A3657" s="113">
        <v>45346</v>
      </c>
      <c r="B3657" s="21" t="s">
        <v>10379</v>
      </c>
      <c r="C3657" s="13" t="s">
        <v>180</v>
      </c>
      <c r="D3657" s="766"/>
      <c r="E3657" s="783"/>
      <c r="F3657" s="785">
        <v>13760</v>
      </c>
      <c r="G3657" s="784">
        <f t="shared" si="70"/>
        <v>-13760</v>
      </c>
      <c r="H3657" s="1166" t="s">
        <v>12583</v>
      </c>
    </row>
    <row r="3658" spans="1:8" x14ac:dyDescent="0.25">
      <c r="A3658" s="113">
        <v>45346</v>
      </c>
      <c r="B3658" s="21" t="s">
        <v>10909</v>
      </c>
      <c r="C3658" s="13" t="s">
        <v>180</v>
      </c>
      <c r="D3658" s="766"/>
      <c r="E3658" s="783"/>
      <c r="F3658" s="142">
        <v>164280</v>
      </c>
      <c r="G3658" s="784">
        <f t="shared" si="70"/>
        <v>-164280</v>
      </c>
      <c r="H3658" s="1167"/>
    </row>
    <row r="3659" spans="1:8" x14ac:dyDescent="0.25">
      <c r="A3659" s="113">
        <v>45346</v>
      </c>
      <c r="B3659" s="21" t="s">
        <v>11617</v>
      </c>
      <c r="C3659" s="13" t="s">
        <v>180</v>
      </c>
      <c r="D3659" s="766"/>
      <c r="E3659" s="783"/>
      <c r="F3659" s="142">
        <v>145230</v>
      </c>
      <c r="G3659" s="784">
        <f t="shared" si="70"/>
        <v>-145230</v>
      </c>
      <c r="H3659" s="1167"/>
    </row>
    <row r="3660" spans="1:8" ht="16.5" thickBot="1" x14ac:dyDescent="0.3">
      <c r="A3660" s="113">
        <v>45346</v>
      </c>
      <c r="B3660" s="21" t="s">
        <v>11897</v>
      </c>
      <c r="C3660" s="13" t="s">
        <v>180</v>
      </c>
      <c r="D3660" s="766"/>
      <c r="E3660" s="783"/>
      <c r="F3660" s="786">
        <v>176730</v>
      </c>
      <c r="G3660" s="784">
        <f t="shared" si="70"/>
        <v>-176730</v>
      </c>
      <c r="H3660" s="1168"/>
    </row>
    <row r="3661" spans="1:8" x14ac:dyDescent="0.25">
      <c r="A3661" s="113">
        <v>45341</v>
      </c>
      <c r="B3661" s="63" t="s">
        <v>12207</v>
      </c>
      <c r="C3661" s="13" t="s">
        <v>166</v>
      </c>
      <c r="D3661" s="766"/>
      <c r="E3661" s="22"/>
      <c r="F3661" s="112">
        <v>653892</v>
      </c>
      <c r="G3661" s="14">
        <f t="shared" si="70"/>
        <v>-653892</v>
      </c>
      <c r="H3661" s="13" t="s">
        <v>12575</v>
      </c>
    </row>
    <row r="3662" spans="1:8" x14ac:dyDescent="0.25">
      <c r="A3662" s="113">
        <v>45342</v>
      </c>
      <c r="B3662" s="21" t="s">
        <v>8559</v>
      </c>
      <c r="C3662" s="13" t="s">
        <v>164</v>
      </c>
      <c r="D3662" s="766" t="s">
        <v>12716</v>
      </c>
      <c r="E3662" s="22">
        <v>75279</v>
      </c>
      <c r="F3662" s="112"/>
      <c r="G3662" s="14">
        <f t="shared" si="70"/>
        <v>75279</v>
      </c>
      <c r="H3662" s="13"/>
    </row>
    <row r="3663" spans="1:8" x14ac:dyDescent="0.25">
      <c r="A3663" s="113">
        <v>45346</v>
      </c>
      <c r="B3663" s="63" t="s">
        <v>9832</v>
      </c>
      <c r="C3663" s="13" t="s">
        <v>164</v>
      </c>
      <c r="D3663" s="766" t="s">
        <v>12717</v>
      </c>
      <c r="E3663" s="22">
        <v>4290</v>
      </c>
      <c r="F3663" s="112"/>
      <c r="G3663" s="14">
        <f t="shared" si="70"/>
        <v>4290</v>
      </c>
      <c r="H3663" s="13"/>
    </row>
    <row r="3664" spans="1:8" x14ac:dyDescent="0.25">
      <c r="A3664" s="113">
        <v>45348</v>
      </c>
      <c r="B3664" s="21" t="s">
        <v>10909</v>
      </c>
      <c r="C3664" s="13" t="s">
        <v>12495</v>
      </c>
      <c r="D3664" s="766" t="s">
        <v>9245</v>
      </c>
      <c r="E3664" s="22">
        <v>27608</v>
      </c>
      <c r="F3664" s="112"/>
      <c r="G3664" s="14">
        <f t="shared" si="70"/>
        <v>27608</v>
      </c>
      <c r="H3664" s="13"/>
    </row>
    <row r="3665" spans="1:8" x14ac:dyDescent="0.25">
      <c r="A3665" s="113">
        <v>45348</v>
      </c>
      <c r="B3665" s="21" t="s">
        <v>12207</v>
      </c>
      <c r="C3665" s="13" t="s">
        <v>8394</v>
      </c>
      <c r="D3665" s="766" t="s">
        <v>12665</v>
      </c>
      <c r="E3665" s="22">
        <v>64376</v>
      </c>
      <c r="F3665" s="112"/>
      <c r="G3665" s="14">
        <f t="shared" si="70"/>
        <v>64376</v>
      </c>
      <c r="H3665" s="13"/>
    </row>
    <row r="3666" spans="1:8" x14ac:dyDescent="0.25">
      <c r="A3666" s="113">
        <v>45348</v>
      </c>
      <c r="B3666" s="21" t="s">
        <v>9832</v>
      </c>
      <c r="C3666" s="13" t="s">
        <v>8394</v>
      </c>
      <c r="D3666" s="766" t="s">
        <v>12666</v>
      </c>
      <c r="E3666" s="22">
        <v>40701</v>
      </c>
      <c r="F3666" s="112"/>
      <c r="G3666" s="14">
        <f t="shared" si="70"/>
        <v>40701</v>
      </c>
      <c r="H3666" s="13"/>
    </row>
    <row r="3667" spans="1:8" x14ac:dyDescent="0.25">
      <c r="A3667" s="113">
        <v>45348</v>
      </c>
      <c r="B3667" s="21" t="s">
        <v>10232</v>
      </c>
      <c r="C3667" s="13" t="s">
        <v>11324</v>
      </c>
      <c r="D3667" s="766"/>
      <c r="E3667" s="22"/>
      <c r="F3667" s="19">
        <v>146000</v>
      </c>
      <c r="G3667" s="14">
        <f>E3667-F3667</f>
        <v>-146000</v>
      </c>
      <c r="H3667" s="13" t="s">
        <v>12589</v>
      </c>
    </row>
    <row r="3668" spans="1:8" x14ac:dyDescent="0.25">
      <c r="A3668" s="113">
        <v>45348</v>
      </c>
      <c r="B3668" s="21" t="s">
        <v>11897</v>
      </c>
      <c r="C3668" s="13" t="s">
        <v>169</v>
      </c>
      <c r="D3668" s="766" t="s">
        <v>12499</v>
      </c>
      <c r="E3668" s="22">
        <v>82734</v>
      </c>
      <c r="F3668" s="19"/>
      <c r="G3668" s="14">
        <f t="shared" ref="G3668:G3670" si="71">E3668-F3668</f>
        <v>82734</v>
      </c>
      <c r="H3668" s="13"/>
    </row>
    <row r="3669" spans="1:8" x14ac:dyDescent="0.25">
      <c r="A3669" s="113">
        <v>45348</v>
      </c>
      <c r="B3669" s="21" t="s">
        <v>9832</v>
      </c>
      <c r="C3669" s="13" t="s">
        <v>164</v>
      </c>
      <c r="D3669" s="766" t="s">
        <v>12718</v>
      </c>
      <c r="E3669" s="22">
        <v>2660</v>
      </c>
      <c r="F3669" s="19"/>
      <c r="G3669" s="14">
        <f t="shared" si="71"/>
        <v>2660</v>
      </c>
      <c r="H3669" s="13"/>
    </row>
    <row r="3670" spans="1:8" x14ac:dyDescent="0.25">
      <c r="A3670" s="113">
        <v>45348</v>
      </c>
      <c r="B3670" s="21" t="s">
        <v>9832</v>
      </c>
      <c r="C3670" s="13" t="s">
        <v>164</v>
      </c>
      <c r="D3670" s="766" t="s">
        <v>12719</v>
      </c>
      <c r="E3670" s="22">
        <v>3588</v>
      </c>
      <c r="F3670" s="19"/>
      <c r="G3670" s="14">
        <f t="shared" si="71"/>
        <v>3588</v>
      </c>
      <c r="H3670" s="13"/>
    </row>
    <row r="3671" spans="1:8" x14ac:dyDescent="0.25">
      <c r="A3671" s="113">
        <v>45349</v>
      </c>
      <c r="B3671" s="21" t="s">
        <v>10909</v>
      </c>
      <c r="C3671" s="13" t="s">
        <v>12495</v>
      </c>
      <c r="D3671" s="766"/>
      <c r="E3671" s="22"/>
      <c r="F3671" s="19">
        <v>200000</v>
      </c>
      <c r="G3671" s="14">
        <f t="shared" si="70"/>
        <v>-200000</v>
      </c>
      <c r="H3671" s="13" t="s">
        <v>12596</v>
      </c>
    </row>
    <row r="3672" spans="1:8" x14ac:dyDescent="0.25">
      <c r="A3672" s="113">
        <v>45349</v>
      </c>
      <c r="B3672" s="21" t="s">
        <v>11897</v>
      </c>
      <c r="C3672" s="13" t="s">
        <v>7467</v>
      </c>
      <c r="D3672" s="766"/>
      <c r="E3672" s="22"/>
      <c r="F3672" s="19">
        <v>1000000</v>
      </c>
      <c r="G3672" s="14">
        <f t="shared" si="70"/>
        <v>-1000000</v>
      </c>
      <c r="H3672" s="13" t="s">
        <v>12612</v>
      </c>
    </row>
    <row r="3673" spans="1:8" x14ac:dyDescent="0.25">
      <c r="A3673" s="113">
        <v>45349</v>
      </c>
      <c r="B3673" s="21" t="s">
        <v>11897</v>
      </c>
      <c r="C3673" s="13" t="s">
        <v>7467</v>
      </c>
      <c r="D3673" s="766" t="s">
        <v>12670</v>
      </c>
      <c r="E3673" s="22">
        <v>123660</v>
      </c>
      <c r="F3673" s="19"/>
      <c r="G3673" s="14">
        <f t="shared" si="70"/>
        <v>123660</v>
      </c>
      <c r="H3673" s="13"/>
    </row>
    <row r="3674" spans="1:8" x14ac:dyDescent="0.25">
      <c r="A3674" s="113">
        <v>45349</v>
      </c>
      <c r="B3674" s="21" t="s">
        <v>11897</v>
      </c>
      <c r="C3674" s="13" t="s">
        <v>7467</v>
      </c>
      <c r="D3674" s="766" t="s">
        <v>12671</v>
      </c>
      <c r="E3674" s="22">
        <v>270563</v>
      </c>
      <c r="F3674" s="19"/>
      <c r="G3674" s="14">
        <f t="shared" si="70"/>
        <v>270563</v>
      </c>
      <c r="H3674" s="13"/>
    </row>
    <row r="3675" spans="1:8" x14ac:dyDescent="0.25">
      <c r="A3675" s="113">
        <v>45350</v>
      </c>
      <c r="B3675" s="21" t="s">
        <v>11897</v>
      </c>
      <c r="C3675" s="13" t="s">
        <v>169</v>
      </c>
      <c r="D3675" s="766" t="s">
        <v>11262</v>
      </c>
      <c r="E3675" s="22">
        <v>4657</v>
      </c>
      <c r="F3675" s="19"/>
      <c r="G3675" s="14">
        <f t="shared" si="70"/>
        <v>4657</v>
      </c>
      <c r="H3675" s="13"/>
    </row>
    <row r="3676" spans="1:8" x14ac:dyDescent="0.25">
      <c r="A3676" s="113">
        <v>45351</v>
      </c>
      <c r="B3676" s="21" t="s">
        <v>11897</v>
      </c>
      <c r="C3676" s="13" t="s">
        <v>8394</v>
      </c>
      <c r="D3676" s="766" t="s">
        <v>12667</v>
      </c>
      <c r="E3676" s="22">
        <v>25644</v>
      </c>
      <c r="F3676" s="19"/>
      <c r="G3676" s="14">
        <f t="shared" si="70"/>
        <v>25644</v>
      </c>
      <c r="H3676" s="13"/>
    </row>
    <row r="3677" spans="1:8" x14ac:dyDescent="0.25">
      <c r="A3677" s="113">
        <v>45351</v>
      </c>
      <c r="B3677" s="21" t="s">
        <v>12207</v>
      </c>
      <c r="C3677" s="13" t="s">
        <v>8394</v>
      </c>
      <c r="D3677" s="766" t="s">
        <v>12668</v>
      </c>
      <c r="E3677" s="22">
        <v>20455</v>
      </c>
      <c r="F3677" s="19"/>
      <c r="G3677" s="14">
        <f t="shared" si="70"/>
        <v>20455</v>
      </c>
      <c r="H3677" s="13"/>
    </row>
    <row r="3678" spans="1:8" x14ac:dyDescent="0.25">
      <c r="A3678" s="113">
        <v>45351</v>
      </c>
      <c r="B3678" s="21" t="s">
        <v>10909</v>
      </c>
      <c r="C3678" s="13" t="s">
        <v>166</v>
      </c>
      <c r="D3678" s="766" t="s">
        <v>12686</v>
      </c>
      <c r="E3678" s="22">
        <v>1460</v>
      </c>
      <c r="F3678" s="19"/>
      <c r="G3678" s="14">
        <f t="shared" si="70"/>
        <v>1460</v>
      </c>
      <c r="H3678" s="13"/>
    </row>
    <row r="3679" spans="1:8" x14ac:dyDescent="0.25">
      <c r="A3679" s="113">
        <v>45355</v>
      </c>
      <c r="B3679" s="21" t="s">
        <v>11897</v>
      </c>
      <c r="C3679" s="13" t="s">
        <v>7467</v>
      </c>
      <c r="D3679" s="766" t="s">
        <v>12672</v>
      </c>
      <c r="E3679" s="22">
        <v>30400</v>
      </c>
      <c r="F3679" s="19"/>
      <c r="G3679" s="14">
        <f t="shared" si="70"/>
        <v>30400</v>
      </c>
      <c r="H3679" s="13"/>
    </row>
    <row r="3680" spans="1:8" x14ac:dyDescent="0.25">
      <c r="A3680" s="113">
        <v>45357</v>
      </c>
      <c r="B3680" s="21" t="s">
        <v>10571</v>
      </c>
      <c r="C3680" s="13" t="s">
        <v>12387</v>
      </c>
      <c r="D3680" s="766" t="s">
        <v>12715</v>
      </c>
      <c r="E3680" s="22">
        <v>22000</v>
      </c>
      <c r="F3680" s="19"/>
      <c r="G3680" s="14">
        <f t="shared" si="70"/>
        <v>22000</v>
      </c>
      <c r="H3680" s="13"/>
    </row>
    <row r="3681" spans="1:8" x14ac:dyDescent="0.25">
      <c r="A3681" s="113">
        <v>45357</v>
      </c>
      <c r="B3681" s="21" t="s">
        <v>9832</v>
      </c>
      <c r="C3681" s="13" t="s">
        <v>164</v>
      </c>
      <c r="D3681" s="766"/>
      <c r="E3681" s="22"/>
      <c r="F3681" s="19">
        <v>2776</v>
      </c>
      <c r="G3681" s="14">
        <f t="shared" si="70"/>
        <v>-2776</v>
      </c>
      <c r="H3681" s="13" t="s">
        <v>4470</v>
      </c>
    </row>
    <row r="3682" spans="1:8" x14ac:dyDescent="0.25">
      <c r="A3682" s="113">
        <v>45358</v>
      </c>
      <c r="B3682" s="21" t="s">
        <v>10909</v>
      </c>
      <c r="C3682" s="13" t="s">
        <v>166</v>
      </c>
      <c r="D3682" s="766" t="s">
        <v>12687</v>
      </c>
      <c r="E3682" s="22">
        <v>34680</v>
      </c>
      <c r="F3682" s="19"/>
      <c r="G3682" s="14">
        <f t="shared" si="70"/>
        <v>34680</v>
      </c>
      <c r="H3682" s="13"/>
    </row>
    <row r="3683" spans="1:8" x14ac:dyDescent="0.25">
      <c r="A3683" s="113">
        <v>45358</v>
      </c>
      <c r="B3683" s="21" t="s">
        <v>8559</v>
      </c>
      <c r="C3683" s="13" t="s">
        <v>166</v>
      </c>
      <c r="D3683" s="766" t="s">
        <v>12876</v>
      </c>
      <c r="E3683" s="22">
        <v>3390</v>
      </c>
      <c r="F3683" s="19"/>
      <c r="G3683" s="14">
        <f t="shared" si="70"/>
        <v>3390</v>
      </c>
      <c r="H3683" s="13"/>
    </row>
    <row r="3684" spans="1:8" x14ac:dyDescent="0.25">
      <c r="A3684" s="113">
        <v>45358</v>
      </c>
      <c r="B3684" s="21" t="s">
        <v>8559</v>
      </c>
      <c r="C3684" s="13" t="s">
        <v>164</v>
      </c>
      <c r="D3684" s="766" t="s">
        <v>12989</v>
      </c>
      <c r="E3684" s="22">
        <v>32375</v>
      </c>
      <c r="F3684" s="19"/>
      <c r="G3684" s="14">
        <f t="shared" si="70"/>
        <v>32375</v>
      </c>
      <c r="H3684" s="13"/>
    </row>
    <row r="3685" spans="1:8" x14ac:dyDescent="0.25">
      <c r="A3685" s="113">
        <v>45362</v>
      </c>
      <c r="B3685" s="21" t="s">
        <v>8559</v>
      </c>
      <c r="C3685" s="13" t="s">
        <v>8394</v>
      </c>
      <c r="D3685" s="766" t="s">
        <v>12776</v>
      </c>
      <c r="E3685" s="22">
        <v>35310</v>
      </c>
      <c r="F3685" s="19"/>
      <c r="G3685" s="14">
        <f t="shared" si="70"/>
        <v>35310</v>
      </c>
      <c r="H3685" s="13"/>
    </row>
    <row r="3686" spans="1:8" x14ac:dyDescent="0.25">
      <c r="A3686" s="113">
        <v>45362</v>
      </c>
      <c r="B3686" s="21" t="s">
        <v>8559</v>
      </c>
      <c r="C3686" s="13" t="s">
        <v>164</v>
      </c>
      <c r="D3686" s="766" t="s">
        <v>12991</v>
      </c>
      <c r="E3686" s="22">
        <v>59400</v>
      </c>
      <c r="F3686" s="19"/>
      <c r="G3686" s="14">
        <f t="shared" si="70"/>
        <v>59400</v>
      </c>
      <c r="H3686" s="13"/>
    </row>
    <row r="3687" spans="1:8" x14ac:dyDescent="0.25">
      <c r="A3687" s="113">
        <v>45363</v>
      </c>
      <c r="B3687" s="21" t="s">
        <v>8559</v>
      </c>
      <c r="C3687" s="13" t="s">
        <v>164</v>
      </c>
      <c r="D3687" s="766" t="s">
        <v>12985</v>
      </c>
      <c r="E3687" s="22">
        <v>3600</v>
      </c>
      <c r="F3687" s="19"/>
      <c r="G3687" s="14">
        <f t="shared" si="70"/>
        <v>3600</v>
      </c>
      <c r="H3687" s="13"/>
    </row>
    <row r="3688" spans="1:8" x14ac:dyDescent="0.25">
      <c r="A3688" s="113">
        <v>45363</v>
      </c>
      <c r="B3688" s="21" t="s">
        <v>11897</v>
      </c>
      <c r="C3688" s="13" t="s">
        <v>8394</v>
      </c>
      <c r="D3688" s="766" t="s">
        <v>12777</v>
      </c>
      <c r="E3688" s="22">
        <v>27143</v>
      </c>
      <c r="F3688" s="19"/>
      <c r="G3688" s="14">
        <f t="shared" si="70"/>
        <v>27143</v>
      </c>
      <c r="H3688" s="13"/>
    </row>
    <row r="3689" spans="1:8" x14ac:dyDescent="0.25">
      <c r="A3689" s="113">
        <v>45363</v>
      </c>
      <c r="B3689" s="21" t="s">
        <v>12207</v>
      </c>
      <c r="C3689" s="13" t="s">
        <v>8394</v>
      </c>
      <c r="D3689" s="766" t="s">
        <v>12778</v>
      </c>
      <c r="E3689" s="22">
        <v>6740</v>
      </c>
      <c r="F3689" s="19"/>
      <c r="G3689" s="14">
        <f t="shared" si="70"/>
        <v>6740</v>
      </c>
      <c r="H3689" s="13"/>
    </row>
    <row r="3690" spans="1:8" x14ac:dyDescent="0.25">
      <c r="A3690" s="113">
        <v>45367</v>
      </c>
      <c r="B3690" s="21" t="s">
        <v>11897</v>
      </c>
      <c r="C3690" s="13" t="s">
        <v>7467</v>
      </c>
      <c r="D3690" s="766"/>
      <c r="E3690" s="22"/>
      <c r="F3690" s="19">
        <v>2000000</v>
      </c>
      <c r="G3690" s="14">
        <f t="shared" si="70"/>
        <v>-2000000</v>
      </c>
      <c r="H3690" s="13" t="s">
        <v>12764</v>
      </c>
    </row>
    <row r="3691" spans="1:8" x14ac:dyDescent="0.25">
      <c r="A3691" s="113">
        <v>45367</v>
      </c>
      <c r="B3691" s="21" t="s">
        <v>11897</v>
      </c>
      <c r="C3691" s="13" t="s">
        <v>7467</v>
      </c>
      <c r="D3691" s="766" t="s">
        <v>12773</v>
      </c>
      <c r="E3691" s="22">
        <v>30400</v>
      </c>
      <c r="F3691" s="19"/>
      <c r="G3691" s="14">
        <f t="shared" si="70"/>
        <v>30400</v>
      </c>
      <c r="H3691" s="13"/>
    </row>
    <row r="3692" spans="1:8" x14ac:dyDescent="0.25">
      <c r="A3692" s="113">
        <v>45367</v>
      </c>
      <c r="B3692" s="21" t="s">
        <v>11897</v>
      </c>
      <c r="C3692" s="13" t="s">
        <v>7467</v>
      </c>
      <c r="D3692" s="766" t="s">
        <v>12774</v>
      </c>
      <c r="E3692" s="22">
        <v>131702</v>
      </c>
      <c r="F3692" s="19"/>
      <c r="G3692" s="14">
        <f t="shared" si="70"/>
        <v>131702</v>
      </c>
      <c r="H3692" s="13"/>
    </row>
    <row r="3693" spans="1:8" x14ac:dyDescent="0.25">
      <c r="A3693" s="113">
        <v>45367</v>
      </c>
      <c r="B3693" s="21" t="s">
        <v>9832</v>
      </c>
      <c r="C3693" s="13" t="s">
        <v>166</v>
      </c>
      <c r="D3693" s="766" t="s">
        <v>12877</v>
      </c>
      <c r="E3693" s="22">
        <v>60200</v>
      </c>
      <c r="F3693" s="19"/>
      <c r="G3693" s="14">
        <f t="shared" si="70"/>
        <v>60200</v>
      </c>
      <c r="H3693" s="13"/>
    </row>
    <row r="3694" spans="1:8" x14ac:dyDescent="0.25">
      <c r="A3694" s="113">
        <v>45369</v>
      </c>
      <c r="B3694" s="21" t="s">
        <v>11617</v>
      </c>
      <c r="C3694" s="13" t="s">
        <v>8394</v>
      </c>
      <c r="D3694" s="766"/>
      <c r="E3694" s="22"/>
      <c r="F3694" s="19">
        <v>100000</v>
      </c>
      <c r="G3694" s="14">
        <f t="shared" si="70"/>
        <v>-100000</v>
      </c>
      <c r="H3694" s="1163" t="s">
        <v>13059</v>
      </c>
    </row>
    <row r="3695" spans="1:8" x14ac:dyDescent="0.25">
      <c r="A3695" s="113">
        <v>45369</v>
      </c>
      <c r="B3695" s="21" t="s">
        <v>12365</v>
      </c>
      <c r="C3695" s="13" t="s">
        <v>8394</v>
      </c>
      <c r="D3695" s="766"/>
      <c r="E3695" s="22"/>
      <c r="F3695" s="19">
        <v>900000</v>
      </c>
      <c r="G3695" s="14">
        <f t="shared" ref="G3695" si="72">E3695-F3695</f>
        <v>-900000</v>
      </c>
      <c r="H3695" s="1165"/>
    </row>
    <row r="3696" spans="1:8" x14ac:dyDescent="0.25">
      <c r="A3696" s="113">
        <v>45369</v>
      </c>
      <c r="B3696" s="21" t="s">
        <v>8559</v>
      </c>
      <c r="C3696" s="13" t="s">
        <v>164</v>
      </c>
      <c r="D3696" s="766" t="s">
        <v>12990</v>
      </c>
      <c r="E3696" s="22">
        <v>22546</v>
      </c>
      <c r="F3696" s="19"/>
      <c r="G3696" s="14">
        <f t="shared" si="70"/>
        <v>22546</v>
      </c>
      <c r="H3696" s="13"/>
    </row>
    <row r="3697" spans="1:8" x14ac:dyDescent="0.25">
      <c r="A3697" s="113">
        <v>45370</v>
      </c>
      <c r="B3697" s="21" t="s">
        <v>11897</v>
      </c>
      <c r="C3697" s="13" t="s">
        <v>7467</v>
      </c>
      <c r="D3697" s="766" t="s">
        <v>11330</v>
      </c>
      <c r="E3697" s="22">
        <v>9000</v>
      </c>
      <c r="F3697" s="19"/>
      <c r="G3697" s="14">
        <f t="shared" si="70"/>
        <v>9000</v>
      </c>
      <c r="H3697" s="13"/>
    </row>
    <row r="3698" spans="1:8" x14ac:dyDescent="0.25">
      <c r="A3698" s="113">
        <v>45371</v>
      </c>
      <c r="B3698" s="21" t="s">
        <v>11897</v>
      </c>
      <c r="C3698" s="13" t="s">
        <v>7467</v>
      </c>
      <c r="D3698" s="766" t="s">
        <v>12775</v>
      </c>
      <c r="E3698" s="22">
        <v>227953</v>
      </c>
      <c r="F3698" s="19"/>
      <c r="G3698" s="14">
        <f t="shared" si="70"/>
        <v>227953</v>
      </c>
      <c r="H3698" s="13"/>
    </row>
    <row r="3699" spans="1:8" x14ac:dyDescent="0.25">
      <c r="A3699" s="113">
        <v>45371</v>
      </c>
      <c r="B3699" s="21" t="s">
        <v>10571</v>
      </c>
      <c r="C3699" s="13" t="s">
        <v>12387</v>
      </c>
      <c r="D3699" s="766" t="s">
        <v>12839</v>
      </c>
      <c r="E3699" s="22">
        <v>11000</v>
      </c>
      <c r="F3699" s="19"/>
      <c r="G3699" s="14">
        <f t="shared" si="70"/>
        <v>11000</v>
      </c>
      <c r="H3699" s="13"/>
    </row>
    <row r="3700" spans="1:8" x14ac:dyDescent="0.25">
      <c r="A3700" s="113">
        <v>45372</v>
      </c>
      <c r="B3700" s="21" t="s">
        <v>12207</v>
      </c>
      <c r="C3700" s="13" t="s">
        <v>180</v>
      </c>
      <c r="D3700" s="766"/>
      <c r="E3700" s="22"/>
      <c r="F3700" s="19">
        <v>712701</v>
      </c>
      <c r="G3700" s="14">
        <f t="shared" si="70"/>
        <v>-712701</v>
      </c>
      <c r="H3700" s="13" t="s">
        <v>12790</v>
      </c>
    </row>
    <row r="3701" spans="1:8" x14ac:dyDescent="0.25">
      <c r="A3701" s="113">
        <v>45373</v>
      </c>
      <c r="B3701" s="21" t="s">
        <v>11897</v>
      </c>
      <c r="C3701" s="13" t="s">
        <v>8394</v>
      </c>
      <c r="D3701" s="766" t="s">
        <v>12838</v>
      </c>
      <c r="E3701" s="22">
        <v>11306</v>
      </c>
      <c r="F3701" s="19"/>
      <c r="G3701" s="14">
        <f t="shared" si="70"/>
        <v>11306</v>
      </c>
      <c r="H3701" s="13"/>
    </row>
    <row r="3702" spans="1:8" x14ac:dyDescent="0.25">
      <c r="A3702" s="113">
        <v>45373</v>
      </c>
      <c r="B3702" s="21" t="s">
        <v>11511</v>
      </c>
      <c r="C3702" s="13" t="s">
        <v>164</v>
      </c>
      <c r="D3702" s="766" t="s">
        <v>12987</v>
      </c>
      <c r="E3702" s="22">
        <v>28603</v>
      </c>
      <c r="F3702" s="19"/>
      <c r="G3702" s="14">
        <f t="shared" si="70"/>
        <v>28603</v>
      </c>
      <c r="H3702" s="13"/>
    </row>
    <row r="3703" spans="1:8" x14ac:dyDescent="0.25">
      <c r="A3703" s="113">
        <v>45377</v>
      </c>
      <c r="B3703" s="21" t="s">
        <v>10909</v>
      </c>
      <c r="C3703" s="13" t="s">
        <v>12495</v>
      </c>
      <c r="D3703" s="766"/>
      <c r="E3703" s="22"/>
      <c r="F3703" s="19">
        <v>100000</v>
      </c>
      <c r="G3703" s="14">
        <f t="shared" si="70"/>
        <v>-100000</v>
      </c>
      <c r="H3703" s="13" t="s">
        <v>12802</v>
      </c>
    </row>
    <row r="3704" spans="1:8" x14ac:dyDescent="0.25">
      <c r="A3704" s="113">
        <v>45377</v>
      </c>
      <c r="B3704" s="21" t="s">
        <v>10909</v>
      </c>
      <c r="C3704" s="13" t="s">
        <v>7954</v>
      </c>
      <c r="D3704" s="766"/>
      <c r="E3704" s="22"/>
      <c r="F3704" s="19">
        <v>200000</v>
      </c>
      <c r="G3704" s="14">
        <f t="shared" si="70"/>
        <v>-200000</v>
      </c>
      <c r="H3704" s="13" t="s">
        <v>12802</v>
      </c>
    </row>
    <row r="3705" spans="1:8" x14ac:dyDescent="0.25">
      <c r="A3705" s="113">
        <v>45377</v>
      </c>
      <c r="B3705" s="21" t="s">
        <v>10909</v>
      </c>
      <c r="C3705" s="13" t="s">
        <v>7954</v>
      </c>
      <c r="D3705" s="766"/>
      <c r="E3705" s="22"/>
      <c r="F3705" s="19">
        <v>100000</v>
      </c>
      <c r="G3705" s="14">
        <f t="shared" ref="G3705:G3749" si="73">E3705-F3705</f>
        <v>-100000</v>
      </c>
      <c r="H3705" s="13" t="s">
        <v>12802</v>
      </c>
    </row>
    <row r="3706" spans="1:8" x14ac:dyDescent="0.25">
      <c r="A3706" s="113">
        <v>45381</v>
      </c>
      <c r="B3706" s="21" t="s">
        <v>12817</v>
      </c>
      <c r="C3706" s="13" t="s">
        <v>166</v>
      </c>
      <c r="D3706" s="766" t="s">
        <v>12878</v>
      </c>
      <c r="E3706" s="22">
        <v>14000</v>
      </c>
      <c r="F3706" s="19"/>
      <c r="G3706" s="14">
        <f t="shared" si="73"/>
        <v>14000</v>
      </c>
      <c r="H3706" s="13"/>
    </row>
    <row r="3707" spans="1:8" x14ac:dyDescent="0.25">
      <c r="A3707" s="113">
        <v>45384</v>
      </c>
      <c r="B3707" s="21" t="s">
        <v>12826</v>
      </c>
      <c r="C3707" s="13" t="s">
        <v>7467</v>
      </c>
      <c r="D3707" s="766" t="s">
        <v>12874</v>
      </c>
      <c r="E3707" s="22">
        <v>87507</v>
      </c>
      <c r="F3707" s="19"/>
      <c r="G3707" s="14">
        <f t="shared" si="73"/>
        <v>87507</v>
      </c>
      <c r="H3707" s="13"/>
    </row>
    <row r="3708" spans="1:8" x14ac:dyDescent="0.25">
      <c r="A3708" s="113">
        <v>45385</v>
      </c>
      <c r="B3708" s="21" t="s">
        <v>11897</v>
      </c>
      <c r="C3708" s="13" t="s">
        <v>7242</v>
      </c>
      <c r="D3708" s="766" t="s">
        <v>9874</v>
      </c>
      <c r="E3708" s="22">
        <v>2720330</v>
      </c>
      <c r="F3708" s="19"/>
      <c r="G3708" s="14">
        <f t="shared" si="73"/>
        <v>2720330</v>
      </c>
      <c r="H3708" s="13"/>
    </row>
    <row r="3709" spans="1:8" x14ac:dyDescent="0.25">
      <c r="A3709" s="113">
        <v>45386</v>
      </c>
      <c r="B3709" s="21" t="s">
        <v>12817</v>
      </c>
      <c r="C3709" s="13" t="s">
        <v>12387</v>
      </c>
      <c r="D3709" s="766" t="s">
        <v>12875</v>
      </c>
      <c r="E3709" s="22">
        <v>38500</v>
      </c>
      <c r="F3709" s="19"/>
      <c r="G3709" s="14">
        <f t="shared" si="73"/>
        <v>38500</v>
      </c>
      <c r="H3709" s="13"/>
    </row>
    <row r="3710" spans="1:8" x14ac:dyDescent="0.25">
      <c r="A3710" s="113">
        <v>45386</v>
      </c>
      <c r="B3710" s="21" t="s">
        <v>11897</v>
      </c>
      <c r="C3710" s="13" t="s">
        <v>7242</v>
      </c>
      <c r="D3710" s="766"/>
      <c r="E3710" s="22"/>
      <c r="F3710" s="19">
        <v>700000</v>
      </c>
      <c r="G3710" s="14">
        <f t="shared" si="73"/>
        <v>-700000</v>
      </c>
      <c r="H3710" s="13" t="s">
        <v>12766</v>
      </c>
    </row>
    <row r="3711" spans="1:8" x14ac:dyDescent="0.25">
      <c r="A3711" s="113">
        <v>45386</v>
      </c>
      <c r="B3711" s="21" t="s">
        <v>12817</v>
      </c>
      <c r="C3711" s="13" t="s">
        <v>8394</v>
      </c>
      <c r="D3711" s="766" t="s">
        <v>12879</v>
      </c>
      <c r="E3711" s="22">
        <v>153139</v>
      </c>
      <c r="F3711" s="19"/>
      <c r="G3711" s="14">
        <f t="shared" si="73"/>
        <v>153139</v>
      </c>
      <c r="H3711" s="13"/>
    </row>
    <row r="3712" spans="1:8" x14ac:dyDescent="0.25">
      <c r="A3712" s="113">
        <v>45390</v>
      </c>
      <c r="B3712" s="21" t="s">
        <v>11897</v>
      </c>
      <c r="C3712" s="13" t="s">
        <v>7242</v>
      </c>
      <c r="D3712" s="766"/>
      <c r="E3712" s="22"/>
      <c r="F3712" s="19">
        <v>200000</v>
      </c>
      <c r="G3712" s="14">
        <f t="shared" si="73"/>
        <v>-200000</v>
      </c>
      <c r="H3712" s="13" t="s">
        <v>12886</v>
      </c>
    </row>
    <row r="3713" spans="1:8" x14ac:dyDescent="0.25">
      <c r="A3713" s="113">
        <v>45397</v>
      </c>
      <c r="B3713" s="21" t="s">
        <v>11511</v>
      </c>
      <c r="C3713" s="13" t="s">
        <v>166</v>
      </c>
      <c r="D3713" s="766" t="s">
        <v>12998</v>
      </c>
      <c r="E3713" s="22">
        <v>18000</v>
      </c>
      <c r="F3713" s="19"/>
      <c r="G3713" s="14">
        <f t="shared" si="73"/>
        <v>18000</v>
      </c>
      <c r="H3713" s="13"/>
    </row>
    <row r="3714" spans="1:8" x14ac:dyDescent="0.25">
      <c r="A3714" s="113">
        <v>45400</v>
      </c>
      <c r="B3714" s="21" t="s">
        <v>11</v>
      </c>
      <c r="C3714" s="13" t="s">
        <v>164</v>
      </c>
      <c r="D3714" s="766" t="s">
        <v>12988</v>
      </c>
      <c r="E3714" s="22">
        <v>7183</v>
      </c>
      <c r="F3714" s="19"/>
      <c r="G3714" s="14">
        <f>E3714-F3714</f>
        <v>7183</v>
      </c>
      <c r="H3714" s="13"/>
    </row>
    <row r="3715" spans="1:8" x14ac:dyDescent="0.25">
      <c r="A3715" s="113">
        <v>45401</v>
      </c>
      <c r="B3715" s="21" t="s">
        <v>12722</v>
      </c>
      <c r="C3715" s="13" t="s">
        <v>166</v>
      </c>
      <c r="D3715" s="766" t="s">
        <v>12999</v>
      </c>
      <c r="E3715" s="22">
        <v>39662</v>
      </c>
      <c r="F3715" s="19"/>
      <c r="G3715" s="14">
        <f>E3715-F3715</f>
        <v>39662</v>
      </c>
      <c r="H3715" s="13"/>
    </row>
    <row r="3716" spans="1:8" x14ac:dyDescent="0.25">
      <c r="A3716" s="113">
        <v>45404</v>
      </c>
      <c r="B3716" s="21" t="s">
        <v>12817</v>
      </c>
      <c r="C3716" s="13" t="s">
        <v>7242</v>
      </c>
      <c r="D3716" s="766" t="s">
        <v>12924</v>
      </c>
      <c r="E3716" s="22">
        <v>8500</v>
      </c>
      <c r="F3716" s="19"/>
      <c r="G3716" s="14">
        <f t="shared" si="73"/>
        <v>8500</v>
      </c>
      <c r="H3716" s="13"/>
    </row>
    <row r="3717" spans="1:8" x14ac:dyDescent="0.25">
      <c r="A3717" s="113">
        <v>45406</v>
      </c>
      <c r="B3717" s="21" t="s">
        <v>12722</v>
      </c>
      <c r="C3717" s="13" t="s">
        <v>166</v>
      </c>
      <c r="D3717" s="766" t="s">
        <v>13003</v>
      </c>
      <c r="E3717" s="22">
        <v>22440</v>
      </c>
      <c r="F3717" s="19"/>
      <c r="G3717" s="14">
        <f t="shared" si="73"/>
        <v>22440</v>
      </c>
      <c r="H3717" s="13"/>
    </row>
    <row r="3718" spans="1:8" x14ac:dyDescent="0.25">
      <c r="A3718" s="113">
        <v>45407</v>
      </c>
      <c r="B3718" s="21" t="s">
        <v>11897</v>
      </c>
      <c r="C3718" s="13" t="s">
        <v>7467</v>
      </c>
      <c r="D3718" s="766" t="s">
        <v>12996</v>
      </c>
      <c r="E3718" s="22">
        <v>13240</v>
      </c>
      <c r="F3718" s="19"/>
      <c r="G3718" s="14">
        <f t="shared" si="73"/>
        <v>13240</v>
      </c>
      <c r="H3718" s="13"/>
    </row>
    <row r="3719" spans="1:8" x14ac:dyDescent="0.25">
      <c r="A3719" s="113">
        <v>45407</v>
      </c>
      <c r="B3719" s="21" t="s">
        <v>12722</v>
      </c>
      <c r="C3719" s="13" t="s">
        <v>166</v>
      </c>
      <c r="D3719" s="766" t="s">
        <v>13001</v>
      </c>
      <c r="E3719" s="22">
        <v>145050</v>
      </c>
      <c r="F3719" s="19"/>
      <c r="G3719" s="14">
        <f t="shared" si="73"/>
        <v>145050</v>
      </c>
      <c r="H3719" s="13"/>
    </row>
    <row r="3720" spans="1:8" x14ac:dyDescent="0.25">
      <c r="A3720" s="113">
        <v>45407</v>
      </c>
      <c r="B3720" s="21" t="s">
        <v>12207</v>
      </c>
      <c r="C3720" s="13" t="s">
        <v>8394</v>
      </c>
      <c r="D3720" s="766" t="s">
        <v>13004</v>
      </c>
      <c r="E3720" s="22">
        <v>420666</v>
      </c>
      <c r="F3720" s="19"/>
      <c r="G3720" s="14">
        <f t="shared" si="73"/>
        <v>420666</v>
      </c>
      <c r="H3720" s="13"/>
    </row>
    <row r="3721" spans="1:8" x14ac:dyDescent="0.25">
      <c r="A3721" s="113">
        <v>45411</v>
      </c>
      <c r="B3721" s="21" t="s">
        <v>9832</v>
      </c>
      <c r="C3721" s="13" t="s">
        <v>164</v>
      </c>
      <c r="D3721" s="766" t="s">
        <v>12986</v>
      </c>
      <c r="E3721" s="22">
        <v>9100</v>
      </c>
      <c r="F3721" s="19"/>
      <c r="G3721" s="14">
        <f t="shared" si="73"/>
        <v>9100</v>
      </c>
      <c r="H3721" s="13"/>
    </row>
    <row r="3722" spans="1:8" x14ac:dyDescent="0.25">
      <c r="A3722" s="113">
        <v>45411</v>
      </c>
      <c r="B3722" s="21" t="s">
        <v>10232</v>
      </c>
      <c r="C3722" s="13" t="s">
        <v>1198</v>
      </c>
      <c r="D3722" s="766" t="s">
        <v>13002</v>
      </c>
      <c r="E3722" s="22">
        <v>31000</v>
      </c>
      <c r="F3722" s="19"/>
      <c r="G3722" s="14">
        <f t="shared" si="73"/>
        <v>31000</v>
      </c>
      <c r="H3722" s="13"/>
    </row>
    <row r="3723" spans="1:8" x14ac:dyDescent="0.25">
      <c r="A3723" s="113">
        <v>45412</v>
      </c>
      <c r="B3723" s="21" t="s">
        <v>8559</v>
      </c>
      <c r="C3723" s="13" t="s">
        <v>164</v>
      </c>
      <c r="D3723" s="766"/>
      <c r="E3723" s="22"/>
      <c r="F3723" s="19">
        <v>300000</v>
      </c>
      <c r="G3723" s="14">
        <f t="shared" si="73"/>
        <v>-300000</v>
      </c>
      <c r="H3723" s="13" t="s">
        <v>12302</v>
      </c>
    </row>
    <row r="3724" spans="1:8" ht="16.5" thickBot="1" x14ac:dyDescent="0.3">
      <c r="A3724" s="113">
        <v>45415</v>
      </c>
      <c r="B3724" s="21" t="s">
        <v>11511</v>
      </c>
      <c r="C3724" s="13" t="s">
        <v>164</v>
      </c>
      <c r="D3724" s="766" t="s">
        <v>12992</v>
      </c>
      <c r="E3724" s="22">
        <v>11563</v>
      </c>
      <c r="F3724" s="110"/>
      <c r="G3724" s="14">
        <f t="shared" si="73"/>
        <v>11563</v>
      </c>
      <c r="H3724" s="13"/>
    </row>
    <row r="3725" spans="1:8" x14ac:dyDescent="0.25">
      <c r="A3725" s="113">
        <v>45416</v>
      </c>
      <c r="B3725" s="21" t="s">
        <v>4721</v>
      </c>
      <c r="C3725" s="13" t="s">
        <v>8394</v>
      </c>
      <c r="D3725" s="766"/>
      <c r="E3725" s="783"/>
      <c r="F3725" s="785">
        <v>162620</v>
      </c>
      <c r="G3725" s="784">
        <f t="shared" si="73"/>
        <v>-162620</v>
      </c>
      <c r="H3725" s="1166" t="s">
        <v>13061</v>
      </c>
    </row>
    <row r="3726" spans="1:8" x14ac:dyDescent="0.25">
      <c r="A3726" s="113">
        <v>45416</v>
      </c>
      <c r="B3726" s="21" t="s">
        <v>8559</v>
      </c>
      <c r="C3726" s="13" t="s">
        <v>8394</v>
      </c>
      <c r="D3726" s="766"/>
      <c r="E3726" s="783"/>
      <c r="F3726" s="142">
        <v>74242</v>
      </c>
      <c r="G3726" s="784">
        <f t="shared" ref="G3726:G3731" si="74">E3726-F3726</f>
        <v>-74242</v>
      </c>
      <c r="H3726" s="1167"/>
    </row>
    <row r="3727" spans="1:8" x14ac:dyDescent="0.25">
      <c r="A3727" s="113">
        <v>45416</v>
      </c>
      <c r="B3727" s="21" t="s">
        <v>10909</v>
      </c>
      <c r="C3727" s="13" t="s">
        <v>8394</v>
      </c>
      <c r="D3727" s="766"/>
      <c r="E3727" s="783"/>
      <c r="F3727" s="142">
        <v>20637</v>
      </c>
      <c r="G3727" s="784">
        <f t="shared" si="74"/>
        <v>-20637</v>
      </c>
      <c r="H3727" s="1167"/>
    </row>
    <row r="3728" spans="1:8" x14ac:dyDescent="0.25">
      <c r="A3728" s="113">
        <v>45416</v>
      </c>
      <c r="B3728" s="21" t="s">
        <v>11716</v>
      </c>
      <c r="C3728" s="13" t="s">
        <v>8394</v>
      </c>
      <c r="D3728" s="766"/>
      <c r="E3728" s="783"/>
      <c r="F3728" s="142">
        <v>6768</v>
      </c>
      <c r="G3728" s="784">
        <f t="shared" si="74"/>
        <v>-6768</v>
      </c>
      <c r="H3728" s="1167"/>
    </row>
    <row r="3729" spans="1:8" x14ac:dyDescent="0.25">
      <c r="A3729" s="113">
        <v>45416</v>
      </c>
      <c r="B3729" s="21" t="s">
        <v>11617</v>
      </c>
      <c r="C3729" s="13" t="s">
        <v>8394</v>
      </c>
      <c r="D3729" s="766"/>
      <c r="E3729" s="783"/>
      <c r="F3729" s="142">
        <v>25632</v>
      </c>
      <c r="G3729" s="784">
        <f t="shared" si="74"/>
        <v>-25632</v>
      </c>
      <c r="H3729" s="1167"/>
    </row>
    <row r="3730" spans="1:8" x14ac:dyDescent="0.25">
      <c r="A3730" s="113">
        <v>45416</v>
      </c>
      <c r="B3730" s="21" t="s">
        <v>12817</v>
      </c>
      <c r="C3730" s="13" t="s">
        <v>8394</v>
      </c>
      <c r="D3730" s="766"/>
      <c r="E3730" s="783"/>
      <c r="F3730" s="142">
        <v>153139</v>
      </c>
      <c r="G3730" s="784">
        <f t="shared" si="74"/>
        <v>-153139</v>
      </c>
      <c r="H3730" s="1167"/>
    </row>
    <row r="3731" spans="1:8" ht="16.5" thickBot="1" x14ac:dyDescent="0.3">
      <c r="A3731" s="113">
        <v>45416</v>
      </c>
      <c r="B3731" s="21" t="s">
        <v>11738</v>
      </c>
      <c r="C3731" s="13" t="s">
        <v>8394</v>
      </c>
      <c r="D3731" s="766"/>
      <c r="E3731" s="783"/>
      <c r="F3731" s="786">
        <v>56962</v>
      </c>
      <c r="G3731" s="784">
        <f t="shared" si="74"/>
        <v>-56962</v>
      </c>
      <c r="H3731" s="1168"/>
    </row>
    <row r="3732" spans="1:8" x14ac:dyDescent="0.25">
      <c r="A3732" s="113">
        <v>45418</v>
      </c>
      <c r="B3732" s="21" t="s">
        <v>11897</v>
      </c>
      <c r="C3732" s="13" t="s">
        <v>7467</v>
      </c>
      <c r="D3732" s="766"/>
      <c r="E3732" s="22"/>
      <c r="F3732" s="112">
        <v>900000</v>
      </c>
      <c r="G3732" s="14">
        <f t="shared" si="73"/>
        <v>-900000</v>
      </c>
      <c r="H3732" s="13" t="s">
        <v>12983</v>
      </c>
    </row>
    <row r="3733" spans="1:8" ht="16.5" thickBot="1" x14ac:dyDescent="0.3">
      <c r="A3733" s="113">
        <v>45418</v>
      </c>
      <c r="B3733" s="21" t="s">
        <v>11897</v>
      </c>
      <c r="C3733" s="13" t="s">
        <v>7467</v>
      </c>
      <c r="D3733" s="766"/>
      <c r="E3733" s="22"/>
      <c r="F3733" s="110">
        <v>924000</v>
      </c>
      <c r="G3733" s="14">
        <f t="shared" si="73"/>
        <v>-924000</v>
      </c>
      <c r="H3733" s="13" t="s">
        <v>12983</v>
      </c>
    </row>
    <row r="3734" spans="1:8" x14ac:dyDescent="0.25">
      <c r="A3734" s="113">
        <v>45418</v>
      </c>
      <c r="B3734" s="21" t="s">
        <v>9967</v>
      </c>
      <c r="C3734" s="13" t="s">
        <v>169</v>
      </c>
      <c r="D3734" s="766"/>
      <c r="E3734" s="783"/>
      <c r="F3734" s="785">
        <v>15350</v>
      </c>
      <c r="G3734" s="784">
        <f t="shared" si="73"/>
        <v>-15350</v>
      </c>
      <c r="H3734" s="1163" t="s">
        <v>13057</v>
      </c>
    </row>
    <row r="3735" spans="1:8" x14ac:dyDescent="0.25">
      <c r="A3735" s="113">
        <v>45418</v>
      </c>
      <c r="B3735" s="21" t="s">
        <v>10576</v>
      </c>
      <c r="C3735" s="13" t="s">
        <v>169</v>
      </c>
      <c r="D3735" s="766"/>
      <c r="E3735" s="783"/>
      <c r="F3735" s="142">
        <v>46500</v>
      </c>
      <c r="G3735" s="784">
        <f t="shared" si="73"/>
        <v>-46500</v>
      </c>
      <c r="H3735" s="1164"/>
    </row>
    <row r="3736" spans="1:8" x14ac:dyDescent="0.25">
      <c r="A3736" s="113">
        <v>45418</v>
      </c>
      <c r="B3736" s="21" t="s">
        <v>10909</v>
      </c>
      <c r="C3736" s="13" t="s">
        <v>169</v>
      </c>
      <c r="D3736" s="766"/>
      <c r="E3736" s="783"/>
      <c r="F3736" s="142">
        <v>80500</v>
      </c>
      <c r="G3736" s="784">
        <f t="shared" si="73"/>
        <v>-80500</v>
      </c>
      <c r="H3736" s="1164"/>
    </row>
    <row r="3737" spans="1:8" ht="16.5" thickBot="1" x14ac:dyDescent="0.3">
      <c r="A3737" s="113">
        <v>45418</v>
      </c>
      <c r="B3737" s="21" t="s">
        <v>11897</v>
      </c>
      <c r="C3737" s="13" t="s">
        <v>169</v>
      </c>
      <c r="D3737" s="766"/>
      <c r="E3737" s="783"/>
      <c r="F3737" s="786">
        <v>157650</v>
      </c>
      <c r="G3737" s="784">
        <f t="shared" si="73"/>
        <v>-157650</v>
      </c>
      <c r="H3737" s="1165"/>
    </row>
    <row r="3738" spans="1:8" x14ac:dyDescent="0.25">
      <c r="A3738" s="113">
        <v>45419</v>
      </c>
      <c r="B3738" s="21" t="s">
        <v>11511</v>
      </c>
      <c r="C3738" s="13" t="s">
        <v>164</v>
      </c>
      <c r="D3738" s="766" t="s">
        <v>12997</v>
      </c>
      <c r="E3738" s="22">
        <v>864</v>
      </c>
      <c r="F3738" s="112"/>
      <c r="G3738" s="14">
        <f t="shared" si="73"/>
        <v>864</v>
      </c>
      <c r="H3738" s="13"/>
    </row>
    <row r="3739" spans="1:8" x14ac:dyDescent="0.25">
      <c r="A3739" s="113">
        <v>45421</v>
      </c>
      <c r="B3739" s="21" t="s">
        <v>6505</v>
      </c>
      <c r="C3739" s="13" t="s">
        <v>164</v>
      </c>
      <c r="D3739" s="766" t="s">
        <v>13000</v>
      </c>
      <c r="E3739" s="22">
        <v>9034</v>
      </c>
      <c r="F3739" s="19"/>
      <c r="G3739" s="14">
        <f t="shared" si="73"/>
        <v>9034</v>
      </c>
      <c r="H3739" s="13"/>
    </row>
    <row r="3740" spans="1:8" x14ac:dyDescent="0.25">
      <c r="A3740" s="113">
        <v>45421</v>
      </c>
      <c r="B3740" s="21" t="s">
        <v>8657</v>
      </c>
      <c r="C3740" s="13" t="s">
        <v>5187</v>
      </c>
      <c r="D3740" s="766"/>
      <c r="E3740" s="22"/>
      <c r="F3740" s="19">
        <v>57548</v>
      </c>
      <c r="G3740" s="14">
        <f t="shared" si="73"/>
        <v>-57548</v>
      </c>
      <c r="H3740" s="13" t="s">
        <v>13063</v>
      </c>
    </row>
    <row r="3741" spans="1:8" x14ac:dyDescent="0.25">
      <c r="A3741" s="113">
        <v>45421</v>
      </c>
      <c r="B3741" s="21" t="s">
        <v>8868</v>
      </c>
      <c r="C3741" s="13" t="s">
        <v>5187</v>
      </c>
      <c r="D3741" s="766"/>
      <c r="E3741" s="22"/>
      <c r="F3741" s="19">
        <v>6816</v>
      </c>
      <c r="G3741" s="14">
        <f t="shared" si="73"/>
        <v>-6816</v>
      </c>
      <c r="H3741" s="13" t="s">
        <v>13063</v>
      </c>
    </row>
    <row r="3742" spans="1:8" x14ac:dyDescent="0.25">
      <c r="A3742" s="113">
        <v>45421</v>
      </c>
      <c r="B3742" s="21" t="s">
        <v>8876</v>
      </c>
      <c r="C3742" s="13" t="s">
        <v>5187</v>
      </c>
      <c r="D3742" s="766"/>
      <c r="E3742" s="22"/>
      <c r="F3742" s="19">
        <v>78114</v>
      </c>
      <c r="G3742" s="14">
        <f t="shared" si="73"/>
        <v>-78114</v>
      </c>
      <c r="H3742" s="13" t="s">
        <v>13063</v>
      </c>
    </row>
    <row r="3743" spans="1:8" x14ac:dyDescent="0.25">
      <c r="A3743" s="113">
        <v>45421</v>
      </c>
      <c r="B3743" s="21" t="s">
        <v>9661</v>
      </c>
      <c r="C3743" s="13" t="s">
        <v>5187</v>
      </c>
      <c r="D3743" s="766"/>
      <c r="E3743" s="22"/>
      <c r="F3743" s="19">
        <v>180880</v>
      </c>
      <c r="G3743" s="14">
        <f t="shared" si="73"/>
        <v>-180880</v>
      </c>
      <c r="H3743" s="13" t="s">
        <v>13063</v>
      </c>
    </row>
    <row r="3744" spans="1:8" x14ac:dyDescent="0.25">
      <c r="A3744" s="113">
        <v>45421</v>
      </c>
      <c r="B3744" s="21" t="s">
        <v>9769</v>
      </c>
      <c r="C3744" s="13" t="s">
        <v>5187</v>
      </c>
      <c r="D3744" s="766"/>
      <c r="E3744" s="22"/>
      <c r="F3744" s="19">
        <v>113647</v>
      </c>
      <c r="G3744" s="14">
        <f t="shared" si="73"/>
        <v>-113647</v>
      </c>
      <c r="H3744" s="13" t="s">
        <v>13063</v>
      </c>
    </row>
    <row r="3745" spans="1:8" x14ac:dyDescent="0.25">
      <c r="A3745" s="113">
        <v>45421</v>
      </c>
      <c r="B3745" s="21" t="s">
        <v>10296</v>
      </c>
      <c r="C3745" s="13" t="s">
        <v>5187</v>
      </c>
      <c r="D3745" s="766"/>
      <c r="E3745" s="22"/>
      <c r="F3745" s="19">
        <v>68588</v>
      </c>
      <c r="G3745" s="14">
        <f t="shared" si="73"/>
        <v>-68588</v>
      </c>
      <c r="H3745" s="13" t="s">
        <v>13063</v>
      </c>
    </row>
    <row r="3746" spans="1:8" x14ac:dyDescent="0.25">
      <c r="A3746" s="113">
        <v>45421</v>
      </c>
      <c r="B3746" s="21" t="s">
        <v>10911</v>
      </c>
      <c r="C3746" s="13" t="s">
        <v>5187</v>
      </c>
      <c r="D3746" s="766"/>
      <c r="E3746" s="22"/>
      <c r="F3746" s="19">
        <v>15000</v>
      </c>
      <c r="G3746" s="14">
        <f t="shared" si="73"/>
        <v>-15000</v>
      </c>
      <c r="H3746" s="13" t="s">
        <v>13063</v>
      </c>
    </row>
    <row r="3747" spans="1:8" x14ac:dyDescent="0.25">
      <c r="A3747" s="113">
        <v>45421</v>
      </c>
      <c r="B3747" s="21" t="s">
        <v>10909</v>
      </c>
      <c r="C3747" s="13" t="s">
        <v>5187</v>
      </c>
      <c r="D3747" s="766"/>
      <c r="E3747" s="22"/>
      <c r="F3747" s="19">
        <v>227885.49999999988</v>
      </c>
      <c r="G3747" s="14">
        <f t="shared" si="73"/>
        <v>-227885.49999999988</v>
      </c>
      <c r="H3747" s="13" t="s">
        <v>13063</v>
      </c>
    </row>
    <row r="3748" spans="1:8" x14ac:dyDescent="0.25">
      <c r="A3748" s="113">
        <v>45421</v>
      </c>
      <c r="B3748" s="21" t="s">
        <v>10909</v>
      </c>
      <c r="C3748" s="13" t="s">
        <v>5187</v>
      </c>
      <c r="D3748" s="766"/>
      <c r="E3748" s="22">
        <v>250000</v>
      </c>
      <c r="F3748" s="19"/>
      <c r="G3748" s="14">
        <f t="shared" si="73"/>
        <v>250000</v>
      </c>
      <c r="H3748" s="13" t="s">
        <v>13064</v>
      </c>
    </row>
    <row r="3749" spans="1:8" x14ac:dyDescent="0.25">
      <c r="A3749" s="113">
        <v>45423</v>
      </c>
      <c r="B3749" s="21" t="s">
        <v>12425</v>
      </c>
      <c r="C3749" s="13" t="s">
        <v>7242</v>
      </c>
      <c r="D3749" s="766"/>
      <c r="E3749" s="22"/>
      <c r="F3749" s="19">
        <v>1500000</v>
      </c>
      <c r="G3749" s="14">
        <f t="shared" si="73"/>
        <v>-1500000</v>
      </c>
      <c r="H3749" s="13" t="s">
        <v>13091</v>
      </c>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row r="4176" spans="1:8" x14ac:dyDescent="0.25">
      <c r="A4176" s="13"/>
      <c r="B4176" s="21"/>
      <c r="C4176" s="13"/>
      <c r="D4176" s="766"/>
      <c r="E4176" s="22"/>
      <c r="F4176" s="19"/>
      <c r="G4176" s="14"/>
      <c r="H4176" s="13"/>
    </row>
    <row r="4177" spans="1:8" x14ac:dyDescent="0.25">
      <c r="A4177" s="13"/>
      <c r="B4177" s="21"/>
      <c r="C4177" s="13"/>
      <c r="D4177" s="766"/>
      <c r="E4177" s="22"/>
      <c r="F4177" s="19"/>
      <c r="G4177" s="14"/>
      <c r="H4177" s="13"/>
    </row>
    <row r="4178" spans="1:8" x14ac:dyDescent="0.25">
      <c r="A4178" s="13"/>
      <c r="B4178" s="21"/>
      <c r="C4178" s="13"/>
      <c r="D4178" s="766"/>
      <c r="E4178" s="22"/>
      <c r="F4178" s="19"/>
      <c r="G4178" s="14"/>
      <c r="H4178" s="13"/>
    </row>
    <row r="4179" spans="1:8" x14ac:dyDescent="0.25">
      <c r="A4179" s="13"/>
      <c r="B4179" s="21"/>
      <c r="C4179" s="13"/>
      <c r="D4179" s="766"/>
      <c r="E4179" s="22"/>
      <c r="F4179" s="19"/>
      <c r="G4179" s="14"/>
      <c r="H4179" s="13"/>
    </row>
    <row r="4180" spans="1:8" x14ac:dyDescent="0.25">
      <c r="A4180" s="13"/>
      <c r="B4180" s="21"/>
      <c r="C4180" s="13"/>
      <c r="D4180" s="766"/>
      <c r="E4180" s="22"/>
      <c r="F4180" s="19"/>
      <c r="G4180" s="14"/>
      <c r="H4180" s="13"/>
    </row>
    <row r="4181" spans="1:8" x14ac:dyDescent="0.25">
      <c r="A4181" s="13"/>
      <c r="B4181" s="21"/>
      <c r="C4181" s="13"/>
      <c r="D4181" s="766"/>
      <c r="E4181" s="22"/>
      <c r="F4181" s="19"/>
      <c r="G4181" s="14"/>
      <c r="H4181" s="13"/>
    </row>
  </sheetData>
  <autoFilter ref="A1:XFC3739" xr:uid="{00000000-0009-0000-0000-000003000000}"/>
  <sortState xmlns:xlrd2="http://schemas.microsoft.com/office/spreadsheetml/2017/richdata2" ref="A2333:H2418">
    <sortCondition ref="A2333:A2418"/>
  </sortState>
  <mergeCells count="125">
    <mergeCell ref="H3657:H3660"/>
    <mergeCell ref="H3546:H3553"/>
    <mergeCell ref="H3393:H3394"/>
    <mergeCell ref="H3481:H3493"/>
    <mergeCell ref="H3328:H3329"/>
    <mergeCell ref="H2939:H2943"/>
    <mergeCell ref="H2931:H2933"/>
    <mergeCell ref="H3171:H3179"/>
    <mergeCell ref="H3033:H3038"/>
    <mergeCell ref="H3613:H3614"/>
    <mergeCell ref="H2825:H2832"/>
    <mergeCell ref="H2701:H2705"/>
    <mergeCell ref="H2684:H2686"/>
    <mergeCell ref="H2735:H2737"/>
    <mergeCell ref="H2778:H2779"/>
    <mergeCell ref="H2741:H2744"/>
    <mergeCell ref="H2746:H2749"/>
    <mergeCell ref="H3530:H3540"/>
    <mergeCell ref="H3513:H3514"/>
    <mergeCell ref="H3520:H3522"/>
    <mergeCell ref="H2894:H2897"/>
    <mergeCell ref="H2914:H2921"/>
    <mergeCell ref="H3029:H3031"/>
    <mergeCell ref="H2961:H2965"/>
    <mergeCell ref="H2768:H2769"/>
    <mergeCell ref="H2761:H2762"/>
    <mergeCell ref="H2875:H2879"/>
    <mergeCell ref="H2753:H2757"/>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H2882:H2884"/>
    <mergeCell ref="H2780:H2781"/>
    <mergeCell ref="H2909:H2911"/>
    <mergeCell ref="H52:H53"/>
    <mergeCell ref="H441:H444"/>
    <mergeCell ref="H559:H560"/>
    <mergeCell ref="H541:H542"/>
    <mergeCell ref="H459:H461"/>
    <mergeCell ref="H64:H66"/>
    <mergeCell ref="H750:H755"/>
    <mergeCell ref="H767:H768"/>
    <mergeCell ref="H1886:H1889"/>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219:H2223"/>
    <mergeCell ref="H2231:H2232"/>
    <mergeCell ref="H2250:H2253"/>
    <mergeCell ref="H2224:H2225"/>
    <mergeCell ref="H2267:H2274"/>
    <mergeCell ref="H3734:H3737"/>
    <mergeCell ref="H3694:H3695"/>
    <mergeCell ref="H3725:H3731"/>
    <mergeCell ref="H3567:H3568"/>
    <mergeCell ref="H3499:H3502"/>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5" t="s">
        <v>11587</v>
      </c>
      <c r="B2" s="1265"/>
      <c r="C2" s="1265"/>
      <c r="D2" s="1265"/>
      <c r="E2" s="1265"/>
      <c r="F2" s="1265"/>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22" workbookViewId="0">
      <selection activeCell="D11" sqref="D11"/>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5" t="s">
        <v>0</v>
      </c>
      <c r="B3" s="1136" t="s">
        <v>47</v>
      </c>
      <c r="C3" s="924" t="s">
        <v>158</v>
      </c>
      <c r="D3" s="924" t="s">
        <v>5</v>
      </c>
    </row>
    <row r="4" spans="1:5" ht="15.75" thickBot="1" x14ac:dyDescent="0.3">
      <c r="B4"/>
      <c r="C4"/>
      <c r="D4"/>
    </row>
    <row r="5" spans="1:5" ht="21.75" thickBot="1" x14ac:dyDescent="0.4">
      <c r="A5" s="1137" t="s">
        <v>10193</v>
      </c>
      <c r="B5" s="1138" t="s">
        <v>1695</v>
      </c>
      <c r="C5" s="1139" t="s">
        <v>1802</v>
      </c>
      <c r="D5" s="1140" t="s">
        <v>46</v>
      </c>
      <c r="E5" s="1014" t="s">
        <v>10860</v>
      </c>
    </row>
    <row r="6" spans="1:5" ht="23.25" x14ac:dyDescent="0.35">
      <c r="A6" s="997" t="s">
        <v>7467</v>
      </c>
      <c r="B6" s="3">
        <v>29992228</v>
      </c>
      <c r="C6" s="3">
        <v>28149862</v>
      </c>
      <c r="D6" s="1141">
        <v>1842366</v>
      </c>
    </row>
    <row r="7" spans="1:5" ht="23.25" x14ac:dyDescent="0.35">
      <c r="A7" s="997" t="s">
        <v>8394</v>
      </c>
      <c r="B7" s="3">
        <v>30082406</v>
      </c>
      <c r="C7" s="3">
        <v>29525797</v>
      </c>
      <c r="D7" s="1141">
        <v>556609</v>
      </c>
    </row>
    <row r="8" spans="1:5" ht="23.25" x14ac:dyDescent="0.35">
      <c r="A8" s="997" t="s">
        <v>4725</v>
      </c>
      <c r="B8" s="3">
        <v>1680000</v>
      </c>
      <c r="C8" s="3">
        <v>1150000</v>
      </c>
      <c r="D8" s="1142">
        <v>530000</v>
      </c>
    </row>
    <row r="9" spans="1:5" ht="23.25" x14ac:dyDescent="0.35">
      <c r="A9" s="997" t="s">
        <v>6847</v>
      </c>
      <c r="B9" s="3">
        <v>903164</v>
      </c>
      <c r="C9" s="3">
        <v>500000</v>
      </c>
      <c r="D9" s="1142">
        <v>403164</v>
      </c>
    </row>
    <row r="10" spans="1:5" ht="23.25" x14ac:dyDescent="0.35">
      <c r="A10" s="997" t="s">
        <v>12038</v>
      </c>
      <c r="B10" s="3">
        <v>1894000</v>
      </c>
      <c r="C10" s="3">
        <v>1500000</v>
      </c>
      <c r="D10" s="1142">
        <v>394000</v>
      </c>
    </row>
    <row r="11" spans="1:5" ht="23.25" x14ac:dyDescent="0.35">
      <c r="A11" s="997" t="s">
        <v>5681</v>
      </c>
      <c r="B11" s="1045">
        <v>5519832</v>
      </c>
      <c r="C11" s="1045">
        <v>5161680</v>
      </c>
      <c r="D11" s="1142">
        <v>358152</v>
      </c>
    </row>
    <row r="12" spans="1:5" ht="23.25" x14ac:dyDescent="0.35">
      <c r="A12" s="997" t="s">
        <v>166</v>
      </c>
      <c r="B12" s="1045">
        <v>21345666</v>
      </c>
      <c r="C12" s="1045">
        <v>21008626</v>
      </c>
      <c r="D12" s="1141">
        <v>337040</v>
      </c>
    </row>
    <row r="13" spans="1:5" ht="23.25" x14ac:dyDescent="0.35">
      <c r="A13" s="997" t="s">
        <v>7954</v>
      </c>
      <c r="B13" s="3">
        <v>4770000</v>
      </c>
      <c r="C13" s="3">
        <v>4470000</v>
      </c>
      <c r="D13" s="1142">
        <v>300000</v>
      </c>
    </row>
    <row r="14" spans="1:5" s="4" customFormat="1" ht="23.25" x14ac:dyDescent="0.35">
      <c r="A14" s="997" t="s">
        <v>180</v>
      </c>
      <c r="B14" s="1045">
        <v>27714467</v>
      </c>
      <c r="C14" s="1045">
        <v>27432612</v>
      </c>
      <c r="D14" s="1142">
        <v>281855</v>
      </c>
    </row>
    <row r="15" spans="1:5" ht="23.25" x14ac:dyDescent="0.35">
      <c r="A15" s="997" t="s">
        <v>5187</v>
      </c>
      <c r="B15" s="3">
        <v>6181440.5</v>
      </c>
      <c r="C15" s="3">
        <v>5931440.5</v>
      </c>
      <c r="D15" s="1142">
        <v>250000</v>
      </c>
    </row>
    <row r="16" spans="1:5" s="4" customFormat="1" ht="23.25" x14ac:dyDescent="0.35">
      <c r="A16" s="997" t="s">
        <v>168</v>
      </c>
      <c r="B16" s="1045">
        <v>17688960</v>
      </c>
      <c r="C16" s="1045">
        <v>17503188</v>
      </c>
      <c r="D16" s="1141">
        <v>185772</v>
      </c>
    </row>
    <row r="17" spans="1:5" ht="23.25" x14ac:dyDescent="0.35">
      <c r="A17" s="997" t="s">
        <v>164</v>
      </c>
      <c r="B17" s="1045">
        <v>5994559</v>
      </c>
      <c r="C17" s="1045">
        <v>5833047</v>
      </c>
      <c r="D17" s="1142">
        <v>161512</v>
      </c>
    </row>
    <row r="18" spans="1:5" ht="23.25" x14ac:dyDescent="0.35">
      <c r="A18" s="997" t="s">
        <v>2196</v>
      </c>
      <c r="B18" s="1045">
        <v>910728</v>
      </c>
      <c r="C18" s="1045">
        <v>769328</v>
      </c>
      <c r="D18" s="1142">
        <v>141400</v>
      </c>
      <c r="E18" s="4"/>
    </row>
    <row r="19" spans="1:5" ht="23.25" x14ac:dyDescent="0.35">
      <c r="A19" s="997" t="s">
        <v>12495</v>
      </c>
      <c r="B19" s="3">
        <v>3421062</v>
      </c>
      <c r="C19" s="3">
        <v>3320000</v>
      </c>
      <c r="D19" s="1142">
        <v>101062</v>
      </c>
    </row>
    <row r="20" spans="1:5" ht="23.25" x14ac:dyDescent="0.35">
      <c r="A20" s="997" t="s">
        <v>1803</v>
      </c>
      <c r="B20" s="1045">
        <v>15297184</v>
      </c>
      <c r="C20" s="1045">
        <v>15268691</v>
      </c>
      <c r="D20" s="1141">
        <v>28493</v>
      </c>
    </row>
    <row r="21" spans="1:5" ht="23.25" x14ac:dyDescent="0.35">
      <c r="A21" s="997" t="s">
        <v>2386</v>
      </c>
      <c r="B21" s="1045">
        <v>18551</v>
      </c>
      <c r="C21" s="1045"/>
      <c r="D21" s="1142">
        <v>18551</v>
      </c>
    </row>
    <row r="22" spans="1:5" s="4" customFormat="1" ht="23.25" x14ac:dyDescent="0.35">
      <c r="A22" s="997" t="s">
        <v>75</v>
      </c>
      <c r="B22" s="1045">
        <v>17519</v>
      </c>
      <c r="C22" s="1045"/>
      <c r="D22" s="1142">
        <v>17519</v>
      </c>
    </row>
    <row r="23" spans="1:5" ht="23.25" x14ac:dyDescent="0.35">
      <c r="A23" s="997" t="s">
        <v>169</v>
      </c>
      <c r="B23" s="1045">
        <v>7676718</v>
      </c>
      <c r="C23" s="1045">
        <v>7668204</v>
      </c>
      <c r="D23" s="1142">
        <v>8514</v>
      </c>
    </row>
    <row r="24" spans="1:5" s="4" customFormat="1" ht="23.25" x14ac:dyDescent="0.35">
      <c r="A24" s="997" t="s">
        <v>11329</v>
      </c>
      <c r="B24" s="3">
        <v>1061510</v>
      </c>
      <c r="C24" s="3">
        <v>1061510</v>
      </c>
      <c r="D24" s="1141">
        <v>0</v>
      </c>
    </row>
    <row r="25" spans="1:5" ht="23.25" x14ac:dyDescent="0.35">
      <c r="A25" s="997" t="s">
        <v>162</v>
      </c>
      <c r="B25" s="1045">
        <v>1123152</v>
      </c>
      <c r="C25" s="1045">
        <v>1123152</v>
      </c>
      <c r="D25" s="1142">
        <v>0</v>
      </c>
    </row>
    <row r="26" spans="1:5" s="4" customFormat="1" ht="23.25" x14ac:dyDescent="0.35">
      <c r="A26" s="997" t="s">
        <v>12282</v>
      </c>
      <c r="B26" s="3">
        <v>1600298</v>
      </c>
      <c r="C26" s="3">
        <v>1600298</v>
      </c>
      <c r="D26" s="1142">
        <v>0</v>
      </c>
    </row>
    <row r="27" spans="1:5" ht="23.25" x14ac:dyDescent="0.35">
      <c r="A27" s="997" t="s">
        <v>6767</v>
      </c>
      <c r="B27" s="1045">
        <v>137550</v>
      </c>
      <c r="C27" s="1045">
        <v>137550</v>
      </c>
      <c r="D27" s="1142">
        <v>0</v>
      </c>
    </row>
    <row r="28" spans="1:5" ht="23.25" x14ac:dyDescent="0.35">
      <c r="A28" s="997" t="s">
        <v>8900</v>
      </c>
      <c r="B28" s="3">
        <v>612552</v>
      </c>
      <c r="C28" s="3">
        <v>612552</v>
      </c>
      <c r="D28" s="1142">
        <v>0</v>
      </c>
    </row>
    <row r="29" spans="1:5" s="4" customFormat="1" ht="23.25" x14ac:dyDescent="0.35">
      <c r="A29" s="997" t="s">
        <v>8456</v>
      </c>
      <c r="B29" s="3">
        <v>1063000</v>
      </c>
      <c r="C29" s="3">
        <v>1063000</v>
      </c>
      <c r="D29" s="1141">
        <v>0</v>
      </c>
    </row>
    <row r="30" spans="1:5" ht="23.25" x14ac:dyDescent="0.35">
      <c r="A30" s="997" t="s">
        <v>9080</v>
      </c>
      <c r="B30" s="3">
        <v>885000</v>
      </c>
      <c r="C30" s="3">
        <v>885000</v>
      </c>
      <c r="D30" s="1141">
        <v>0</v>
      </c>
    </row>
    <row r="31" spans="1:5" s="4" customFormat="1" ht="23.25" x14ac:dyDescent="0.35">
      <c r="A31" s="997" t="s">
        <v>1815</v>
      </c>
      <c r="B31" s="1045">
        <v>11639548</v>
      </c>
      <c r="C31" s="1045">
        <v>11639548</v>
      </c>
      <c r="D31" s="1142">
        <v>0</v>
      </c>
    </row>
    <row r="32" spans="1:5" ht="23.25" x14ac:dyDescent="0.35">
      <c r="A32" s="997" t="s">
        <v>8091</v>
      </c>
      <c r="B32" s="3">
        <v>11250000</v>
      </c>
      <c r="C32" s="3">
        <v>11250000</v>
      </c>
      <c r="D32" s="1142">
        <v>0</v>
      </c>
    </row>
    <row r="33" spans="1:4" s="4" customFormat="1" ht="23.25" x14ac:dyDescent="0.35">
      <c r="A33" s="997" t="s">
        <v>11324</v>
      </c>
      <c r="B33" s="3">
        <v>4226000</v>
      </c>
      <c r="C33" s="3">
        <v>4226000</v>
      </c>
      <c r="D33" s="1141">
        <v>0</v>
      </c>
    </row>
    <row r="34" spans="1:4" ht="23.25" x14ac:dyDescent="0.35">
      <c r="A34" s="997" t="s">
        <v>3011</v>
      </c>
      <c r="B34" s="1045">
        <v>3121578</v>
      </c>
      <c r="C34" s="1045">
        <v>3121578</v>
      </c>
      <c r="D34" s="1142">
        <v>0</v>
      </c>
    </row>
    <row r="35" spans="1:4" ht="23.25" x14ac:dyDescent="0.35">
      <c r="A35" s="997" t="s">
        <v>8708</v>
      </c>
      <c r="B35" s="3">
        <v>300000</v>
      </c>
      <c r="C35" s="3">
        <v>300000</v>
      </c>
      <c r="D35" s="1141">
        <v>0</v>
      </c>
    </row>
    <row r="36" spans="1:4" s="4" customFormat="1" ht="23.25" x14ac:dyDescent="0.35">
      <c r="A36" s="997" t="s">
        <v>438</v>
      </c>
      <c r="B36" s="1045">
        <v>2798262</v>
      </c>
      <c r="C36" s="1045">
        <v>2798262</v>
      </c>
      <c r="D36" s="1142">
        <v>0</v>
      </c>
    </row>
    <row r="37" spans="1:4" ht="23.25" x14ac:dyDescent="0.35">
      <c r="A37" s="997" t="s">
        <v>161</v>
      </c>
      <c r="B37" s="1045">
        <v>5104663</v>
      </c>
      <c r="C37" s="1045">
        <v>5122182</v>
      </c>
      <c r="D37" s="1142">
        <v>-17519</v>
      </c>
    </row>
    <row r="38" spans="1:4" ht="24" thickBot="1" x14ac:dyDescent="0.4">
      <c r="A38" s="997" t="s">
        <v>7242</v>
      </c>
      <c r="B38" s="3">
        <v>14639202</v>
      </c>
      <c r="C38" s="3">
        <v>15533587</v>
      </c>
      <c r="D38" s="1142">
        <v>-894385</v>
      </c>
    </row>
    <row r="39" spans="1:4" ht="19.5" thickBot="1" x14ac:dyDescent="0.35">
      <c r="A39" s="1143" t="s">
        <v>45</v>
      </c>
      <c r="B39" s="1144">
        <v>240670799.5</v>
      </c>
      <c r="C39" s="1145">
        <v>235666694.5</v>
      </c>
      <c r="D39" s="1146">
        <v>5004105</v>
      </c>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ht="15.75" thickBot="1" x14ac:dyDescent="0.3">
      <c r="B59"/>
      <c r="C59"/>
      <c r="D59"/>
    </row>
    <row r="60" spans="1:4" ht="15.75" thickBot="1" x14ac:dyDescent="0.3">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9.5" thickBot="1" x14ac:dyDescent="0.35">
      <c r="A70"/>
      <c r="B70"/>
      <c r="C70"/>
      <c r="D70"/>
      <c r="F70" s="4" t="s">
        <v>764</v>
      </c>
      <c r="G70" s="245"/>
      <c r="H70" s="245"/>
      <c r="I70" s="245">
        <f ca="1">SUMIF($A:$D,$F$70,D:D)</f>
        <v>185772</v>
      </c>
    </row>
    <row r="71" spans="1:11" ht="19.5" thickBot="1" x14ac:dyDescent="0.35">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185772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847772</v>
      </c>
      <c r="K78" s="3"/>
    </row>
    <row r="79" spans="1:11" x14ac:dyDescent="0.25">
      <c r="B79"/>
      <c r="C79"/>
      <c r="D79"/>
    </row>
    <row r="80" spans="1:11" x14ac:dyDescent="0.25">
      <c r="B80"/>
      <c r="C80"/>
      <c r="D80"/>
      <c r="I80" s="3">
        <f ca="1">I78-155000</f>
        <v>692772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ht="15.75" thickBot="1" x14ac:dyDescent="0.3"/>
    <row r="111" customFormat="1" ht="15.75" thickBot="1" x14ac:dyDescent="0.3"/>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57"/>
      <c r="I4" s="1157"/>
      <c r="J4" s="1157"/>
    </row>
    <row r="5" spans="1:10" ht="24" thickBot="1" x14ac:dyDescent="0.35">
      <c r="A5" s="287" t="s">
        <v>4137</v>
      </c>
      <c r="B5" s="288" t="s">
        <v>4134</v>
      </c>
      <c r="C5" s="288" t="s">
        <v>4135</v>
      </c>
      <c r="D5" s="288" t="s">
        <v>4136</v>
      </c>
      <c r="E5" s="1014" t="s">
        <v>10860</v>
      </c>
      <c r="H5" s="1157"/>
      <c r="I5" s="1157"/>
      <c r="J5" s="1157"/>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2119000</v>
      </c>
      <c r="C14" s="290"/>
      <c r="D14" s="290">
        <v>-2119000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2427400</v>
      </c>
      <c r="C20" s="290"/>
      <c r="D20" s="290">
        <v>-2427400</v>
      </c>
    </row>
    <row r="21" spans="1:4" x14ac:dyDescent="0.3">
      <c r="A21" s="330" t="s">
        <v>9460</v>
      </c>
      <c r="B21" s="290">
        <v>2242200</v>
      </c>
      <c r="C21" s="290"/>
      <c r="D21" s="290">
        <v>-2242200</v>
      </c>
    </row>
    <row r="22" spans="1:4" x14ac:dyDescent="0.3">
      <c r="A22" s="330" t="s">
        <v>11536</v>
      </c>
      <c r="B22" s="290">
        <v>1300000</v>
      </c>
      <c r="C22" s="290"/>
      <c r="D22" s="290">
        <v>-1300000</v>
      </c>
    </row>
    <row r="23" spans="1:4" x14ac:dyDescent="0.3">
      <c r="A23" s="330" t="s">
        <v>10577</v>
      </c>
      <c r="B23" s="290">
        <v>1815000</v>
      </c>
      <c r="C23" s="290"/>
      <c r="D23" s="290">
        <v>-1815000</v>
      </c>
    </row>
    <row r="24" spans="1:4" x14ac:dyDescent="0.3">
      <c r="A24" s="330" t="s">
        <v>11386</v>
      </c>
      <c r="B24" s="290">
        <v>1690000</v>
      </c>
      <c r="C24" s="290"/>
      <c r="D24" s="290">
        <v>-1690000</v>
      </c>
    </row>
    <row r="25" spans="1:4" x14ac:dyDescent="0.3">
      <c r="A25" s="330" t="s">
        <v>8071</v>
      </c>
      <c r="B25" s="290">
        <v>2321000</v>
      </c>
      <c r="C25" s="290"/>
      <c r="D25" s="290">
        <v>-2321000</v>
      </c>
    </row>
    <row r="26" spans="1:4" x14ac:dyDescent="0.3">
      <c r="A26" s="330" t="s">
        <v>8900</v>
      </c>
      <c r="B26" s="290">
        <v>3115080</v>
      </c>
      <c r="C26" s="290"/>
      <c r="D26" s="290">
        <v>-3115080</v>
      </c>
    </row>
    <row r="27" spans="1:4" x14ac:dyDescent="0.3">
      <c r="A27" s="330" t="s">
        <v>11288</v>
      </c>
      <c r="B27" s="290">
        <v>230000</v>
      </c>
      <c r="C27" s="290"/>
      <c r="D27" s="290">
        <v>-230000</v>
      </c>
    </row>
    <row r="28" spans="1:4" x14ac:dyDescent="0.3">
      <c r="A28" s="330" t="s">
        <v>11029</v>
      </c>
      <c r="B28" s="290">
        <v>740000</v>
      </c>
      <c r="C28" s="290"/>
      <c r="D28" s="290">
        <v>-740000</v>
      </c>
    </row>
    <row r="29" spans="1:4" x14ac:dyDescent="0.3">
      <c r="A29" s="330" t="s">
        <v>3428</v>
      </c>
      <c r="B29" s="290">
        <v>5839800</v>
      </c>
      <c r="C29" s="290"/>
      <c r="D29" s="290">
        <v>-5839800</v>
      </c>
    </row>
    <row r="30" spans="1:4" x14ac:dyDescent="0.3">
      <c r="A30" s="289" t="s">
        <v>45</v>
      </c>
      <c r="B30" s="290">
        <v>39684020</v>
      </c>
      <c r="C30" s="290"/>
      <c r="D30" s="290">
        <v>-39684020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47" t="s">
        <v>1695</v>
      </c>
      <c r="C5" s="1005" t="s">
        <v>1802</v>
      </c>
      <c r="D5" s="1006" t="s">
        <v>46</v>
      </c>
      <c r="E5" s="1014" t="s">
        <v>10860</v>
      </c>
    </row>
    <row r="6" spans="1:6" x14ac:dyDescent="0.35">
      <c r="A6" s="997" t="s">
        <v>11897</v>
      </c>
      <c r="B6" s="1148">
        <v>23495675</v>
      </c>
      <c r="C6" s="1148">
        <v>20564208</v>
      </c>
      <c r="D6" s="1007">
        <v>2931467</v>
      </c>
    </row>
    <row r="7" spans="1:6" x14ac:dyDescent="0.35">
      <c r="A7" s="997" t="s">
        <v>11089</v>
      </c>
      <c r="B7" s="1148">
        <v>10555244</v>
      </c>
      <c r="C7" s="1148">
        <v>9766001</v>
      </c>
      <c r="D7" s="1007">
        <v>789243</v>
      </c>
    </row>
    <row r="8" spans="1:6" x14ac:dyDescent="0.35">
      <c r="A8" s="997" t="s">
        <v>10909</v>
      </c>
      <c r="B8" s="1148">
        <v>10141854.5</v>
      </c>
      <c r="C8" s="1148">
        <v>9457436.5</v>
      </c>
      <c r="D8" s="1007">
        <v>684418.00000000012</v>
      </c>
      <c r="F8" s="98"/>
    </row>
    <row r="9" spans="1:6" x14ac:dyDescent="0.35">
      <c r="A9" s="997" t="s">
        <v>10232</v>
      </c>
      <c r="B9" s="1148">
        <v>12606807</v>
      </c>
      <c r="C9" s="1148">
        <v>12279121</v>
      </c>
      <c r="D9" s="1007">
        <v>327686</v>
      </c>
    </row>
    <row r="10" spans="1:6" x14ac:dyDescent="0.35">
      <c r="A10" s="997" t="s">
        <v>10571</v>
      </c>
      <c r="B10" s="1148">
        <v>2019367</v>
      </c>
      <c r="C10" s="1148">
        <v>1719382</v>
      </c>
      <c r="D10" s="1007">
        <v>299985</v>
      </c>
    </row>
    <row r="11" spans="1:6" x14ac:dyDescent="0.35">
      <c r="A11" s="997" t="s">
        <v>8559</v>
      </c>
      <c r="B11" s="1148">
        <v>2892546</v>
      </c>
      <c r="C11" s="1148">
        <v>2657541</v>
      </c>
      <c r="D11" s="1007">
        <v>235005</v>
      </c>
    </row>
    <row r="12" spans="1:6" x14ac:dyDescent="0.35">
      <c r="A12" s="997" t="s">
        <v>12722</v>
      </c>
      <c r="B12" s="1148">
        <v>207152</v>
      </c>
      <c r="C12" s="1148"/>
      <c r="D12" s="1007">
        <v>207152</v>
      </c>
    </row>
    <row r="13" spans="1:6" x14ac:dyDescent="0.35">
      <c r="A13" s="1114" t="s">
        <v>166</v>
      </c>
      <c r="B13" s="1148">
        <v>207152</v>
      </c>
      <c r="C13" s="1148"/>
      <c r="D13" s="1133">
        <v>207152</v>
      </c>
    </row>
    <row r="14" spans="1:6" x14ac:dyDescent="0.35">
      <c r="A14" s="997" t="s">
        <v>12207</v>
      </c>
      <c r="B14" s="1148">
        <v>2820483</v>
      </c>
      <c r="C14" s="1148">
        <v>2624795</v>
      </c>
      <c r="D14" s="1007">
        <v>195688</v>
      </c>
    </row>
    <row r="15" spans="1:6" x14ac:dyDescent="0.35">
      <c r="A15" s="997" t="s">
        <v>11446</v>
      </c>
      <c r="B15" s="1148">
        <v>1121427</v>
      </c>
      <c r="C15" s="1148">
        <v>933127</v>
      </c>
      <c r="D15" s="1007">
        <v>188300</v>
      </c>
    </row>
    <row r="16" spans="1:6" x14ac:dyDescent="0.35">
      <c r="A16" s="997" t="s">
        <v>9356</v>
      </c>
      <c r="B16" s="1148">
        <v>4428561</v>
      </c>
      <c r="C16" s="1148">
        <v>4261002</v>
      </c>
      <c r="D16" s="1007">
        <v>167559</v>
      </c>
    </row>
    <row r="17" spans="1:4" x14ac:dyDescent="0.35">
      <c r="A17" s="997" t="s">
        <v>10576</v>
      </c>
      <c r="B17" s="1148">
        <v>21004486</v>
      </c>
      <c r="C17" s="1148">
        <v>20910731</v>
      </c>
      <c r="D17" s="1007">
        <v>93755</v>
      </c>
    </row>
    <row r="18" spans="1:4" x14ac:dyDescent="0.35">
      <c r="A18" s="997" t="s">
        <v>12826</v>
      </c>
      <c r="B18" s="1148">
        <v>87507</v>
      </c>
      <c r="C18" s="1148"/>
      <c r="D18" s="1007">
        <v>87507</v>
      </c>
    </row>
    <row r="19" spans="1:4" x14ac:dyDescent="0.35">
      <c r="A19" s="1114" t="s">
        <v>7467</v>
      </c>
      <c r="B19" s="1148">
        <v>87507</v>
      </c>
      <c r="C19" s="1148"/>
      <c r="D19" s="1007">
        <v>87507</v>
      </c>
    </row>
    <row r="20" spans="1:4" x14ac:dyDescent="0.35">
      <c r="A20" s="997" t="s">
        <v>10296</v>
      </c>
      <c r="B20" s="1148">
        <v>1585166</v>
      </c>
      <c r="C20" s="1148">
        <v>1512773</v>
      </c>
      <c r="D20" s="1007">
        <v>72393</v>
      </c>
    </row>
    <row r="21" spans="1:4" x14ac:dyDescent="0.35">
      <c r="A21" s="997" t="s">
        <v>11511</v>
      </c>
      <c r="B21" s="1148">
        <v>191575</v>
      </c>
      <c r="C21" s="1148">
        <v>130005</v>
      </c>
      <c r="D21" s="1007">
        <v>61570</v>
      </c>
    </row>
    <row r="22" spans="1:4" x14ac:dyDescent="0.35">
      <c r="A22" s="997" t="s">
        <v>12817</v>
      </c>
      <c r="B22" s="1148">
        <v>214139</v>
      </c>
      <c r="C22" s="1148">
        <v>153139</v>
      </c>
      <c r="D22" s="1007">
        <v>61000</v>
      </c>
    </row>
    <row r="23" spans="1:4" x14ac:dyDescent="0.35">
      <c r="A23" s="1114" t="s">
        <v>168</v>
      </c>
      <c r="B23" s="1148">
        <v>38500</v>
      </c>
      <c r="C23" s="1148"/>
      <c r="D23" s="1133">
        <v>38500</v>
      </c>
    </row>
    <row r="24" spans="1:4" x14ac:dyDescent="0.35">
      <c r="A24" s="1114" t="s">
        <v>166</v>
      </c>
      <c r="B24" s="1148">
        <v>14000</v>
      </c>
      <c r="C24" s="1148"/>
      <c r="D24" s="1133">
        <v>14000</v>
      </c>
    </row>
    <row r="25" spans="1:4" x14ac:dyDescent="0.35">
      <c r="A25" s="1114" t="s">
        <v>7242</v>
      </c>
      <c r="B25" s="1148">
        <v>8500</v>
      </c>
      <c r="C25" s="1148"/>
      <c r="D25" s="1007">
        <v>8500</v>
      </c>
    </row>
    <row r="26" spans="1:4" x14ac:dyDescent="0.35">
      <c r="A26" s="1114" t="s">
        <v>8394</v>
      </c>
      <c r="B26" s="1148">
        <v>153139</v>
      </c>
      <c r="C26" s="1148">
        <v>153139</v>
      </c>
      <c r="D26" s="1007">
        <v>0</v>
      </c>
    </row>
    <row r="27" spans="1:4" x14ac:dyDescent="0.35">
      <c r="A27" s="997" t="s">
        <v>12633</v>
      </c>
      <c r="B27" s="1148">
        <v>45459</v>
      </c>
      <c r="C27" s="1148"/>
      <c r="D27" s="1007">
        <v>45459</v>
      </c>
    </row>
    <row r="28" spans="1:4" x14ac:dyDescent="0.35">
      <c r="A28" s="1114" t="s">
        <v>7467</v>
      </c>
      <c r="B28" s="1148">
        <v>45459</v>
      </c>
      <c r="C28" s="1148"/>
      <c r="D28" s="1007">
        <v>45459</v>
      </c>
    </row>
    <row r="29" spans="1:4" x14ac:dyDescent="0.35">
      <c r="A29" s="997" t="s">
        <v>12247</v>
      </c>
      <c r="B29" s="1148">
        <v>110000</v>
      </c>
      <c r="C29" s="1148">
        <v>82500</v>
      </c>
      <c r="D29" s="1007">
        <v>27500</v>
      </c>
    </row>
    <row r="30" spans="1:4" x14ac:dyDescent="0.35">
      <c r="A30" s="997" t="s">
        <v>11</v>
      </c>
      <c r="B30" s="1148">
        <v>190221</v>
      </c>
      <c r="C30" s="1148">
        <v>164487</v>
      </c>
      <c r="D30" s="1007">
        <v>25734</v>
      </c>
    </row>
    <row r="31" spans="1:4" x14ac:dyDescent="0.35">
      <c r="A31" s="997" t="s">
        <v>8868</v>
      </c>
      <c r="B31" s="1148">
        <v>1899307</v>
      </c>
      <c r="C31" s="1148">
        <v>1876347</v>
      </c>
      <c r="D31" s="1007">
        <v>22960</v>
      </c>
    </row>
    <row r="32" spans="1:4" x14ac:dyDescent="0.35">
      <c r="A32" s="997" t="s">
        <v>8339</v>
      </c>
      <c r="B32" s="1148">
        <v>6661900</v>
      </c>
      <c r="C32" s="1148">
        <v>6645860</v>
      </c>
      <c r="D32" s="1007">
        <v>16040</v>
      </c>
    </row>
    <row r="33" spans="1:4" x14ac:dyDescent="0.35">
      <c r="A33" s="997" t="s">
        <v>8876</v>
      </c>
      <c r="B33" s="1148">
        <v>2891040</v>
      </c>
      <c r="C33" s="1148">
        <v>2878040</v>
      </c>
      <c r="D33" s="1007">
        <v>13000</v>
      </c>
    </row>
    <row r="34" spans="1:4" hidden="1" x14ac:dyDescent="0.35">
      <c r="A34" s="997" t="s">
        <v>11617</v>
      </c>
      <c r="B34" s="1148">
        <v>1892082</v>
      </c>
      <c r="C34" s="1148">
        <v>1881675</v>
      </c>
      <c r="D34" s="1007">
        <v>10407</v>
      </c>
    </row>
    <row r="35" spans="1:4" hidden="1" x14ac:dyDescent="0.35">
      <c r="A35" s="997" t="s">
        <v>6505</v>
      </c>
      <c r="B35" s="1148">
        <v>165107</v>
      </c>
      <c r="C35" s="1148">
        <v>156073</v>
      </c>
      <c r="D35" s="1007">
        <v>9034</v>
      </c>
    </row>
    <row r="36" spans="1:4" hidden="1" x14ac:dyDescent="0.35">
      <c r="A36" s="997" t="s">
        <v>12287</v>
      </c>
      <c r="B36" s="1148">
        <v>1278570</v>
      </c>
      <c r="C36" s="1148">
        <v>1272797</v>
      </c>
      <c r="D36" s="1007">
        <v>5773</v>
      </c>
    </row>
    <row r="37" spans="1:4" hidden="1" x14ac:dyDescent="0.35">
      <c r="A37" s="997" t="s">
        <v>10471</v>
      </c>
      <c r="B37" s="1148">
        <v>1683705</v>
      </c>
      <c r="C37" s="1148">
        <v>1679205</v>
      </c>
      <c r="D37" s="1007">
        <v>4500</v>
      </c>
    </row>
    <row r="38" spans="1:4" hidden="1" x14ac:dyDescent="0.35">
      <c r="A38" s="997" t="s">
        <v>9769</v>
      </c>
      <c r="B38" s="1148">
        <v>6398047</v>
      </c>
      <c r="C38" s="1148">
        <v>6398047</v>
      </c>
      <c r="D38" s="1007">
        <v>0</v>
      </c>
    </row>
    <row r="39" spans="1:4" hidden="1" x14ac:dyDescent="0.35">
      <c r="A39" s="997" t="s">
        <v>6518</v>
      </c>
      <c r="B39" s="1148">
        <v>1058091</v>
      </c>
      <c r="C39" s="1148">
        <v>1058091</v>
      </c>
      <c r="D39" s="1007">
        <v>0</v>
      </c>
    </row>
    <row r="40" spans="1:4" hidden="1" x14ac:dyDescent="0.35">
      <c r="A40" s="997" t="s">
        <v>171</v>
      </c>
      <c r="B40" s="1148">
        <v>46541</v>
      </c>
      <c r="C40" s="1148">
        <v>46541</v>
      </c>
      <c r="D40" s="1007">
        <v>0</v>
      </c>
    </row>
    <row r="41" spans="1:4" hidden="1" x14ac:dyDescent="0.35">
      <c r="A41" s="997" t="s">
        <v>395</v>
      </c>
      <c r="B41" s="1148">
        <v>51141</v>
      </c>
      <c r="C41" s="1148">
        <v>51141</v>
      </c>
      <c r="D41" s="1007">
        <v>0</v>
      </c>
    </row>
    <row r="42" spans="1:4" hidden="1" x14ac:dyDescent="0.35">
      <c r="A42" s="997" t="s">
        <v>7953</v>
      </c>
      <c r="B42" s="1148">
        <v>3636139</v>
      </c>
      <c r="C42" s="1148">
        <v>3636139</v>
      </c>
      <c r="D42" s="1007">
        <v>0</v>
      </c>
    </row>
    <row r="43" spans="1:4" hidden="1" x14ac:dyDescent="0.35">
      <c r="A43" s="997" t="s">
        <v>82</v>
      </c>
      <c r="B43" s="1148">
        <v>732794</v>
      </c>
      <c r="C43" s="1148">
        <v>732794</v>
      </c>
      <c r="D43" s="1007">
        <v>0</v>
      </c>
    </row>
    <row r="44" spans="1:4" hidden="1" x14ac:dyDescent="0.35">
      <c r="A44" s="997" t="s">
        <v>2094</v>
      </c>
      <c r="B44" s="1148">
        <v>148869</v>
      </c>
      <c r="C44" s="1148">
        <v>148869</v>
      </c>
      <c r="D44" s="1007">
        <v>0</v>
      </c>
    </row>
    <row r="45" spans="1:4" hidden="1" x14ac:dyDescent="0.35">
      <c r="A45" s="997" t="s">
        <v>673</v>
      </c>
      <c r="B45" s="1148">
        <v>629934</v>
      </c>
      <c r="C45" s="1148">
        <v>629934</v>
      </c>
      <c r="D45" s="1007">
        <v>0</v>
      </c>
    </row>
    <row r="46" spans="1:4" hidden="1" x14ac:dyDescent="0.35">
      <c r="A46" s="997" t="s">
        <v>129</v>
      </c>
      <c r="B46" s="1148">
        <v>276956</v>
      </c>
      <c r="C46" s="1148">
        <v>276956</v>
      </c>
      <c r="D46" s="1007">
        <v>0</v>
      </c>
    </row>
    <row r="47" spans="1:4" hidden="1" x14ac:dyDescent="0.35">
      <c r="A47" s="997" t="s">
        <v>465</v>
      </c>
      <c r="B47" s="1148">
        <v>3188510</v>
      </c>
      <c r="C47" s="1148">
        <v>3188510</v>
      </c>
      <c r="D47" s="1007">
        <v>0</v>
      </c>
    </row>
    <row r="48" spans="1:4" hidden="1" x14ac:dyDescent="0.35">
      <c r="A48" s="997" t="s">
        <v>7746</v>
      </c>
      <c r="B48" s="1148">
        <v>319499</v>
      </c>
      <c r="C48" s="1148">
        <v>319499</v>
      </c>
      <c r="D48" s="1007">
        <v>0</v>
      </c>
    </row>
    <row r="49" spans="1:4" hidden="1" x14ac:dyDescent="0.35">
      <c r="A49" s="997" t="s">
        <v>769</v>
      </c>
      <c r="B49" s="1148">
        <v>190145</v>
      </c>
      <c r="C49" s="1148">
        <v>190145</v>
      </c>
      <c r="D49" s="1007">
        <v>0</v>
      </c>
    </row>
    <row r="50" spans="1:4" hidden="1" x14ac:dyDescent="0.35">
      <c r="A50" s="997" t="s">
        <v>2649</v>
      </c>
      <c r="B50" s="1148">
        <v>202856</v>
      </c>
      <c r="C50" s="1148">
        <v>202856</v>
      </c>
      <c r="D50" s="1007">
        <v>0</v>
      </c>
    </row>
    <row r="51" spans="1:4" hidden="1" x14ac:dyDescent="0.35">
      <c r="A51" s="997" t="s">
        <v>1087</v>
      </c>
      <c r="B51" s="1148">
        <v>88730</v>
      </c>
      <c r="C51" s="1148">
        <v>88730</v>
      </c>
      <c r="D51" s="1007">
        <v>0</v>
      </c>
    </row>
    <row r="52" spans="1:4" hidden="1" x14ac:dyDescent="0.35">
      <c r="A52" s="997" t="s">
        <v>154</v>
      </c>
      <c r="B52" s="1148">
        <v>252400</v>
      </c>
      <c r="C52" s="1148">
        <v>252400</v>
      </c>
      <c r="D52" s="1007">
        <v>0</v>
      </c>
    </row>
    <row r="53" spans="1:4" hidden="1" x14ac:dyDescent="0.35">
      <c r="A53" s="997" t="s">
        <v>1206</v>
      </c>
      <c r="B53" s="1148">
        <v>263340</v>
      </c>
      <c r="C53" s="1148">
        <v>263340</v>
      </c>
      <c r="D53" s="1007">
        <v>0</v>
      </c>
    </row>
    <row r="54" spans="1:4" hidden="1" x14ac:dyDescent="0.35">
      <c r="A54" s="997" t="s">
        <v>11075</v>
      </c>
      <c r="B54" s="1148">
        <v>900642</v>
      </c>
      <c r="C54" s="1148">
        <v>900642</v>
      </c>
      <c r="D54" s="1007">
        <v>0</v>
      </c>
    </row>
    <row r="55" spans="1:4" hidden="1" x14ac:dyDescent="0.35">
      <c r="A55" s="997" t="s">
        <v>1493</v>
      </c>
      <c r="B55" s="1148">
        <v>188750</v>
      </c>
      <c r="C55" s="1148">
        <v>188750</v>
      </c>
      <c r="D55" s="1007">
        <v>0</v>
      </c>
    </row>
    <row r="56" spans="1:4" hidden="1" x14ac:dyDescent="0.35">
      <c r="A56" s="997" t="s">
        <v>44</v>
      </c>
      <c r="B56" s="1148">
        <v>10000</v>
      </c>
      <c r="C56" s="1148">
        <v>10000</v>
      </c>
      <c r="D56" s="1007">
        <v>0</v>
      </c>
    </row>
    <row r="57" spans="1:4" hidden="1" x14ac:dyDescent="0.35">
      <c r="A57" s="997" t="s">
        <v>33</v>
      </c>
      <c r="B57" s="1148">
        <v>569111</v>
      </c>
      <c r="C57" s="1148">
        <v>569111</v>
      </c>
      <c r="D57" s="1007">
        <v>0</v>
      </c>
    </row>
    <row r="58" spans="1:4" hidden="1" x14ac:dyDescent="0.35">
      <c r="A58" s="997" t="s">
        <v>7112</v>
      </c>
      <c r="B58" s="1148">
        <v>565282</v>
      </c>
      <c r="C58" s="1148">
        <v>565282</v>
      </c>
      <c r="D58" s="1007">
        <v>0</v>
      </c>
    </row>
    <row r="59" spans="1:4" hidden="1" x14ac:dyDescent="0.35">
      <c r="A59" s="997" t="s">
        <v>1807</v>
      </c>
      <c r="B59" s="1148">
        <v>4800</v>
      </c>
      <c r="C59" s="1148">
        <v>4800</v>
      </c>
      <c r="D59" s="1007">
        <v>0</v>
      </c>
    </row>
    <row r="60" spans="1:4" hidden="1" x14ac:dyDescent="0.35">
      <c r="A60" s="997" t="s">
        <v>6647</v>
      </c>
      <c r="B60" s="1148"/>
      <c r="C60" s="1148"/>
      <c r="D60" s="1007">
        <v>0</v>
      </c>
    </row>
    <row r="61" spans="1:4" hidden="1" x14ac:dyDescent="0.35">
      <c r="A61" s="997" t="s">
        <v>1691</v>
      </c>
      <c r="B61" s="1148">
        <v>13508</v>
      </c>
      <c r="C61" s="1148">
        <v>13508</v>
      </c>
      <c r="D61" s="1007">
        <v>0</v>
      </c>
    </row>
    <row r="62" spans="1:4" hidden="1" x14ac:dyDescent="0.35">
      <c r="A62" s="997" t="s">
        <v>7921</v>
      </c>
      <c r="B62" s="1148">
        <v>3715694</v>
      </c>
      <c r="C62" s="1148">
        <v>3715694</v>
      </c>
      <c r="D62" s="1007">
        <v>0</v>
      </c>
    </row>
    <row r="63" spans="1:4" hidden="1" x14ac:dyDescent="0.35">
      <c r="A63" s="997" t="s">
        <v>2023</v>
      </c>
      <c r="B63" s="1148">
        <v>290962</v>
      </c>
      <c r="C63" s="1148">
        <v>290962</v>
      </c>
      <c r="D63" s="1007">
        <v>0</v>
      </c>
    </row>
    <row r="64" spans="1:4" hidden="1" x14ac:dyDescent="0.35">
      <c r="A64" s="997" t="s">
        <v>8077</v>
      </c>
      <c r="B64" s="1148">
        <v>142848</v>
      </c>
      <c r="C64" s="1148">
        <v>142848</v>
      </c>
      <c r="D64" s="1007">
        <v>0</v>
      </c>
    </row>
    <row r="65" spans="1:4" hidden="1" x14ac:dyDescent="0.35">
      <c r="A65" s="997" t="s">
        <v>32</v>
      </c>
      <c r="B65" s="1148">
        <v>327433</v>
      </c>
      <c r="C65" s="1148">
        <v>327433</v>
      </c>
      <c r="D65" s="1007">
        <v>0</v>
      </c>
    </row>
    <row r="66" spans="1:4" hidden="1" x14ac:dyDescent="0.35">
      <c r="A66" s="997" t="s">
        <v>36</v>
      </c>
      <c r="B66" s="1148">
        <v>11281</v>
      </c>
      <c r="C66" s="1148">
        <v>11281</v>
      </c>
      <c r="D66" s="1007">
        <v>0</v>
      </c>
    </row>
    <row r="67" spans="1:4" hidden="1" x14ac:dyDescent="0.35">
      <c r="A67" s="997" t="s">
        <v>2043</v>
      </c>
      <c r="B67" s="1148">
        <v>91259</v>
      </c>
      <c r="C67" s="1148">
        <v>91259</v>
      </c>
      <c r="D67" s="1007">
        <v>0</v>
      </c>
    </row>
    <row r="68" spans="1:4" hidden="1" x14ac:dyDescent="0.35">
      <c r="A68" s="997" t="s">
        <v>14</v>
      </c>
      <c r="B68" s="1148">
        <v>53258</v>
      </c>
      <c r="C68" s="1148">
        <v>53258</v>
      </c>
      <c r="D68" s="1007">
        <v>0</v>
      </c>
    </row>
    <row r="69" spans="1:4" hidden="1" x14ac:dyDescent="0.35">
      <c r="A69" s="997" t="s">
        <v>2271</v>
      </c>
      <c r="B69" s="1148">
        <v>166908</v>
      </c>
      <c r="C69" s="1148">
        <v>166908</v>
      </c>
      <c r="D69" s="1007">
        <v>0</v>
      </c>
    </row>
    <row r="70" spans="1:4" hidden="1" x14ac:dyDescent="0.35">
      <c r="A70" s="997" t="s">
        <v>1400</v>
      </c>
      <c r="B70" s="1148">
        <v>26199453</v>
      </c>
      <c r="C70" s="1148">
        <v>26199453</v>
      </c>
      <c r="D70" s="1007">
        <v>0</v>
      </c>
    </row>
    <row r="71" spans="1:4" hidden="1" x14ac:dyDescent="0.35">
      <c r="A71" s="997" t="s">
        <v>2263</v>
      </c>
      <c r="B71" s="1148">
        <v>81323</v>
      </c>
      <c r="C71" s="1148">
        <v>81323</v>
      </c>
      <c r="D71" s="1007">
        <v>0</v>
      </c>
    </row>
    <row r="72" spans="1:4" hidden="1" x14ac:dyDescent="0.35">
      <c r="A72" s="997" t="s">
        <v>2227</v>
      </c>
      <c r="B72" s="1148">
        <v>381380</v>
      </c>
      <c r="C72" s="1148">
        <v>381380</v>
      </c>
      <c r="D72" s="1007">
        <v>0</v>
      </c>
    </row>
    <row r="73" spans="1:4" hidden="1" x14ac:dyDescent="0.35">
      <c r="A73" s="997" t="s">
        <v>2404</v>
      </c>
      <c r="B73" s="1148">
        <v>907</v>
      </c>
      <c r="C73" s="1148">
        <v>907</v>
      </c>
      <c r="D73" s="1007">
        <v>0</v>
      </c>
    </row>
    <row r="74" spans="1:4" s="1008" customFormat="1" hidden="1" x14ac:dyDescent="0.35">
      <c r="A74" s="997" t="s">
        <v>1397</v>
      </c>
      <c r="B74" s="1148">
        <v>3227014</v>
      </c>
      <c r="C74" s="1148">
        <v>3227014</v>
      </c>
      <c r="D74" s="1007">
        <v>0</v>
      </c>
    </row>
    <row r="75" spans="1:4" hidden="1" x14ac:dyDescent="0.35">
      <c r="A75" s="997" t="s">
        <v>2548</v>
      </c>
      <c r="B75" s="1148">
        <v>42578</v>
      </c>
      <c r="C75" s="1148">
        <v>42578</v>
      </c>
      <c r="D75" s="1007">
        <v>0</v>
      </c>
    </row>
    <row r="76" spans="1:4" hidden="1" x14ac:dyDescent="0.35">
      <c r="A76" s="997" t="s">
        <v>11271</v>
      </c>
      <c r="B76" s="1148">
        <v>34476</v>
      </c>
      <c r="C76" s="1148">
        <v>34476</v>
      </c>
      <c r="D76" s="1007">
        <v>0</v>
      </c>
    </row>
    <row r="77" spans="1:4" hidden="1" x14ac:dyDescent="0.35">
      <c r="A77" s="997" t="s">
        <v>2652</v>
      </c>
      <c r="B77" s="1148">
        <v>9647104</v>
      </c>
      <c r="C77" s="1148">
        <v>9647104</v>
      </c>
      <c r="D77" s="1007">
        <v>0</v>
      </c>
    </row>
    <row r="78" spans="1:4" hidden="1" x14ac:dyDescent="0.35">
      <c r="A78" s="997" t="s">
        <v>2089</v>
      </c>
      <c r="B78" s="1148">
        <v>64441</v>
      </c>
      <c r="C78" s="1148">
        <v>64441</v>
      </c>
      <c r="D78" s="1007">
        <v>0</v>
      </c>
    </row>
    <row r="79" spans="1:4" hidden="1" x14ac:dyDescent="0.35">
      <c r="A79" s="997" t="s">
        <v>2319</v>
      </c>
      <c r="B79" s="1148">
        <v>39773</v>
      </c>
      <c r="C79" s="1148">
        <v>39773</v>
      </c>
      <c r="D79" s="1007">
        <v>0</v>
      </c>
    </row>
    <row r="80" spans="1:4" hidden="1" x14ac:dyDescent="0.35">
      <c r="A80" s="997" t="s">
        <v>3946</v>
      </c>
      <c r="B80" s="1148">
        <v>514945</v>
      </c>
      <c r="C80" s="1148">
        <v>514945</v>
      </c>
      <c r="D80" s="1007">
        <v>0</v>
      </c>
    </row>
    <row r="81" spans="1:4" hidden="1" x14ac:dyDescent="0.35">
      <c r="A81" s="997" t="s">
        <v>7067</v>
      </c>
      <c r="B81" s="1148">
        <v>1567993</v>
      </c>
      <c r="C81" s="1148">
        <v>1567993</v>
      </c>
      <c r="D81" s="1007">
        <v>0</v>
      </c>
    </row>
    <row r="82" spans="1:4" hidden="1" x14ac:dyDescent="0.35">
      <c r="A82" s="997" t="s">
        <v>7657</v>
      </c>
      <c r="B82" s="1148">
        <v>1303060</v>
      </c>
      <c r="C82" s="1148">
        <v>1303060</v>
      </c>
      <c r="D82" s="1007">
        <v>0</v>
      </c>
    </row>
    <row r="83" spans="1:4" hidden="1" x14ac:dyDescent="0.35">
      <c r="A83" s="997" t="s">
        <v>3384</v>
      </c>
      <c r="B83" s="1148">
        <v>4145</v>
      </c>
      <c r="C83" s="1148">
        <v>4145</v>
      </c>
      <c r="D83" s="1007">
        <v>0</v>
      </c>
    </row>
    <row r="84" spans="1:4" hidden="1" x14ac:dyDescent="0.35">
      <c r="A84" s="997" t="s">
        <v>37</v>
      </c>
      <c r="B84" s="1148">
        <v>74360</v>
      </c>
      <c r="C84" s="1148">
        <v>74360</v>
      </c>
      <c r="D84" s="1007">
        <v>0</v>
      </c>
    </row>
    <row r="85" spans="1:4" hidden="1" x14ac:dyDescent="0.35">
      <c r="A85" s="997" t="s">
        <v>3401</v>
      </c>
      <c r="B85" s="1148">
        <v>25920</v>
      </c>
      <c r="C85" s="1148">
        <v>25920</v>
      </c>
      <c r="D85" s="1007">
        <v>0</v>
      </c>
    </row>
    <row r="86" spans="1:4" hidden="1" x14ac:dyDescent="0.35">
      <c r="A86" s="997" t="s">
        <v>7555</v>
      </c>
      <c r="B86" s="1148">
        <v>1012779</v>
      </c>
      <c r="C86" s="1148">
        <v>1012779</v>
      </c>
      <c r="D86" s="1007">
        <v>0</v>
      </c>
    </row>
    <row r="87" spans="1:4" hidden="1" x14ac:dyDescent="0.35">
      <c r="A87" s="997" t="s">
        <v>3622</v>
      </c>
      <c r="B87" s="1148">
        <v>1205380</v>
      </c>
      <c r="C87" s="1148">
        <v>1205380</v>
      </c>
      <c r="D87" s="1007">
        <v>0</v>
      </c>
    </row>
    <row r="88" spans="1:4" hidden="1" x14ac:dyDescent="0.35">
      <c r="A88" s="997" t="s">
        <v>7126</v>
      </c>
      <c r="B88" s="1148"/>
      <c r="C88" s="1148"/>
      <c r="D88" s="1007">
        <v>0</v>
      </c>
    </row>
    <row r="89" spans="1:4" hidden="1" x14ac:dyDescent="0.35">
      <c r="A89" s="997" t="s">
        <v>1676</v>
      </c>
      <c r="B89" s="1148">
        <v>155133</v>
      </c>
      <c r="C89" s="1148">
        <v>155133</v>
      </c>
      <c r="D89" s="1007">
        <v>0</v>
      </c>
    </row>
    <row r="90" spans="1:4" hidden="1" x14ac:dyDescent="0.35">
      <c r="A90" s="997" t="s">
        <v>7732</v>
      </c>
      <c r="B90" s="1148">
        <v>221361</v>
      </c>
      <c r="C90" s="1148">
        <v>221361</v>
      </c>
      <c r="D90" s="1007">
        <v>0</v>
      </c>
    </row>
    <row r="91" spans="1:4" hidden="1" x14ac:dyDescent="0.35">
      <c r="A91" s="997" t="s">
        <v>18</v>
      </c>
      <c r="B91" s="1148">
        <v>150590</v>
      </c>
      <c r="C91" s="1148">
        <v>150590</v>
      </c>
      <c r="D91" s="1007">
        <v>0</v>
      </c>
    </row>
    <row r="92" spans="1:4" hidden="1" x14ac:dyDescent="0.35">
      <c r="A92" s="997" t="s">
        <v>7817</v>
      </c>
      <c r="B92" s="1148">
        <v>136445</v>
      </c>
      <c r="C92" s="1148">
        <v>136445</v>
      </c>
      <c r="D92" s="1007">
        <v>0</v>
      </c>
    </row>
    <row r="93" spans="1:4" hidden="1" x14ac:dyDescent="0.35">
      <c r="A93" s="997" t="s">
        <v>4721</v>
      </c>
      <c r="B93" s="1148">
        <v>644100</v>
      </c>
      <c r="C93" s="1148">
        <v>644100</v>
      </c>
      <c r="D93" s="1007">
        <v>0</v>
      </c>
    </row>
    <row r="94" spans="1:4" hidden="1" x14ac:dyDescent="0.35">
      <c r="A94" s="997" t="s">
        <v>3945</v>
      </c>
      <c r="B94" s="1148">
        <v>5200</v>
      </c>
      <c r="C94" s="1148">
        <v>5200</v>
      </c>
      <c r="D94" s="1007">
        <v>0</v>
      </c>
    </row>
    <row r="95" spans="1:4" hidden="1" x14ac:dyDescent="0.35">
      <c r="A95" s="997" t="s">
        <v>4884</v>
      </c>
      <c r="B95" s="1148">
        <v>262657</v>
      </c>
      <c r="C95" s="1148">
        <v>262657</v>
      </c>
      <c r="D95" s="1007">
        <v>0</v>
      </c>
    </row>
    <row r="96" spans="1:4" hidden="1" x14ac:dyDescent="0.35">
      <c r="A96" s="997" t="s">
        <v>8043</v>
      </c>
      <c r="B96" s="1148">
        <v>11932427</v>
      </c>
      <c r="C96" s="1148">
        <v>11932427</v>
      </c>
      <c r="D96" s="1007">
        <v>0</v>
      </c>
    </row>
    <row r="97" spans="1:4" hidden="1" x14ac:dyDescent="0.35">
      <c r="A97" s="997" t="s">
        <v>5052</v>
      </c>
      <c r="B97" s="1148">
        <v>206944</v>
      </c>
      <c r="C97" s="1148">
        <v>206944</v>
      </c>
      <c r="D97" s="1007">
        <v>0</v>
      </c>
    </row>
    <row r="98" spans="1:4" hidden="1" x14ac:dyDescent="0.35">
      <c r="A98" s="997" t="s">
        <v>38</v>
      </c>
      <c r="B98" s="1148">
        <v>110704</v>
      </c>
      <c r="C98" s="1148">
        <v>110704</v>
      </c>
      <c r="D98" s="1007">
        <v>0</v>
      </c>
    </row>
    <row r="99" spans="1:4" hidden="1" x14ac:dyDescent="0.35">
      <c r="A99" s="997" t="s">
        <v>8657</v>
      </c>
      <c r="B99" s="1148">
        <v>11292323</v>
      </c>
      <c r="C99" s="1148">
        <v>11292323</v>
      </c>
      <c r="D99" s="1007">
        <v>0</v>
      </c>
    </row>
    <row r="100" spans="1:4" hidden="1" x14ac:dyDescent="0.35">
      <c r="A100" s="997" t="s">
        <v>8532</v>
      </c>
      <c r="B100" s="1148">
        <v>235522</v>
      </c>
      <c r="C100" s="1148">
        <v>235522</v>
      </c>
      <c r="D100" s="1007">
        <v>0</v>
      </c>
    </row>
    <row r="101" spans="1:4" hidden="1" x14ac:dyDescent="0.35">
      <c r="A101" s="997" t="s">
        <v>160</v>
      </c>
      <c r="B101" s="1148">
        <v>7375</v>
      </c>
      <c r="C101" s="1148">
        <v>7375</v>
      </c>
      <c r="D101" s="1007">
        <v>0</v>
      </c>
    </row>
    <row r="102" spans="1:4" hidden="1" x14ac:dyDescent="0.35">
      <c r="A102" s="997" t="s">
        <v>9507</v>
      </c>
      <c r="B102" s="1148">
        <v>69638</v>
      </c>
      <c r="C102" s="1148">
        <v>69638</v>
      </c>
      <c r="D102" s="1007">
        <v>0</v>
      </c>
    </row>
    <row r="103" spans="1:4" hidden="1" x14ac:dyDescent="0.35">
      <c r="A103" s="997" t="s">
        <v>4814</v>
      </c>
      <c r="B103" s="1148">
        <v>15712</v>
      </c>
      <c r="C103" s="1148">
        <v>15712</v>
      </c>
      <c r="D103" s="1007">
        <v>0</v>
      </c>
    </row>
    <row r="104" spans="1:4" hidden="1" x14ac:dyDescent="0.35">
      <c r="A104" s="997" t="s">
        <v>9409</v>
      </c>
      <c r="B104" s="1148">
        <v>1080276</v>
      </c>
      <c r="C104" s="1148">
        <v>1080276</v>
      </c>
      <c r="D104" s="1007">
        <v>0</v>
      </c>
    </row>
    <row r="105" spans="1:4" hidden="1" x14ac:dyDescent="0.35">
      <c r="A105" s="997" t="s">
        <v>5227</v>
      </c>
      <c r="B105" s="1148">
        <v>862774</v>
      </c>
      <c r="C105" s="1148">
        <v>862774</v>
      </c>
      <c r="D105" s="1007">
        <v>0</v>
      </c>
    </row>
    <row r="106" spans="1:4" hidden="1" x14ac:dyDescent="0.35">
      <c r="A106" s="997" t="s">
        <v>9661</v>
      </c>
      <c r="B106" s="1148">
        <v>2984053</v>
      </c>
      <c r="C106" s="1148">
        <v>2984053</v>
      </c>
      <c r="D106" s="1007">
        <v>0</v>
      </c>
    </row>
    <row r="107" spans="1:4" hidden="1" x14ac:dyDescent="0.35">
      <c r="A107" s="997" t="s">
        <v>5320</v>
      </c>
      <c r="B107" s="1148">
        <v>52679</v>
      </c>
      <c r="C107" s="1148">
        <v>52679</v>
      </c>
      <c r="D107" s="1007">
        <v>0</v>
      </c>
    </row>
    <row r="108" spans="1:4" hidden="1" x14ac:dyDescent="0.35">
      <c r="A108" s="997" t="s">
        <v>9967</v>
      </c>
      <c r="B108" s="1148">
        <v>385571</v>
      </c>
      <c r="C108" s="1148">
        <v>385571</v>
      </c>
      <c r="D108" s="1007">
        <v>0</v>
      </c>
    </row>
    <row r="109" spans="1:4" hidden="1" x14ac:dyDescent="0.35">
      <c r="A109" s="997" t="s">
        <v>5548</v>
      </c>
      <c r="B109" s="1148">
        <v>202398</v>
      </c>
      <c r="C109" s="1148">
        <v>202398</v>
      </c>
      <c r="D109" s="1007">
        <v>0</v>
      </c>
    </row>
    <row r="110" spans="1:4" hidden="1" x14ac:dyDescent="0.35">
      <c r="A110" s="997" t="s">
        <v>10151</v>
      </c>
      <c r="B110" s="1148">
        <v>2384019</v>
      </c>
      <c r="C110" s="1148">
        <v>2384019</v>
      </c>
      <c r="D110" s="1007">
        <v>0</v>
      </c>
    </row>
    <row r="111" spans="1:4" hidden="1" x14ac:dyDescent="0.35">
      <c r="A111" s="997" t="s">
        <v>5709</v>
      </c>
      <c r="B111" s="1148">
        <v>189460</v>
      </c>
      <c r="C111" s="1148">
        <v>189460</v>
      </c>
      <c r="D111" s="1007">
        <v>0</v>
      </c>
    </row>
    <row r="112" spans="1:4" hidden="1" x14ac:dyDescent="0.35">
      <c r="A112" s="997" t="s">
        <v>1215</v>
      </c>
      <c r="B112" s="1148">
        <v>258956</v>
      </c>
      <c r="C112" s="1148">
        <v>258956</v>
      </c>
      <c r="D112" s="1007">
        <v>0</v>
      </c>
    </row>
    <row r="113" spans="1:4" hidden="1" x14ac:dyDescent="0.35">
      <c r="A113" s="997" t="s">
        <v>5720</v>
      </c>
      <c r="B113" s="1148">
        <v>271758</v>
      </c>
      <c r="C113" s="1148">
        <v>271758</v>
      </c>
      <c r="D113" s="1007">
        <v>0</v>
      </c>
    </row>
    <row r="114" spans="1:4" hidden="1" x14ac:dyDescent="0.35">
      <c r="A114" s="997" t="s">
        <v>2787</v>
      </c>
      <c r="B114" s="1148">
        <v>4910436</v>
      </c>
      <c r="C114" s="1148">
        <v>4910436</v>
      </c>
      <c r="D114" s="1007">
        <v>0</v>
      </c>
    </row>
    <row r="115" spans="1:4" hidden="1" x14ac:dyDescent="0.35">
      <c r="A115" s="997" t="s">
        <v>5729</v>
      </c>
      <c r="B115" s="1148">
        <v>20800</v>
      </c>
      <c r="C115" s="1148">
        <v>20800</v>
      </c>
      <c r="D115" s="1007">
        <v>0</v>
      </c>
    </row>
    <row r="116" spans="1:4" hidden="1" x14ac:dyDescent="0.35">
      <c r="A116" s="997" t="s">
        <v>7807</v>
      </c>
      <c r="B116" s="1148">
        <v>1072490</v>
      </c>
      <c r="C116" s="1148">
        <v>1072490</v>
      </c>
      <c r="D116" s="1007">
        <v>0</v>
      </c>
    </row>
    <row r="117" spans="1:4" hidden="1" x14ac:dyDescent="0.35">
      <c r="A117" s="997" t="s">
        <v>5811</v>
      </c>
      <c r="B117" s="1148">
        <v>317719</v>
      </c>
      <c r="C117" s="1148">
        <v>317719</v>
      </c>
      <c r="D117" s="1007">
        <v>0</v>
      </c>
    </row>
    <row r="118" spans="1:4" hidden="1" x14ac:dyDescent="0.35">
      <c r="A118" s="997" t="s">
        <v>10911</v>
      </c>
      <c r="B118" s="1148">
        <v>79935</v>
      </c>
      <c r="C118" s="1148">
        <v>79935</v>
      </c>
      <c r="D118" s="1007">
        <v>0</v>
      </c>
    </row>
    <row r="119" spans="1:4" hidden="1" x14ac:dyDescent="0.35">
      <c r="A119" s="997" t="s">
        <v>1399</v>
      </c>
      <c r="B119" s="1148">
        <v>54635</v>
      </c>
      <c r="C119" s="1148">
        <v>54635</v>
      </c>
      <c r="D119" s="1007">
        <v>0</v>
      </c>
    </row>
    <row r="120" spans="1:4" x14ac:dyDescent="0.35">
      <c r="A120" s="997" t="s">
        <v>10379</v>
      </c>
      <c r="B120" s="1148">
        <v>1329980</v>
      </c>
      <c r="C120" s="1148">
        <v>1329980</v>
      </c>
      <c r="D120" s="1007">
        <v>0</v>
      </c>
    </row>
    <row r="121" spans="1:4" x14ac:dyDescent="0.35">
      <c r="A121" s="997" t="s">
        <v>2933</v>
      </c>
      <c r="B121" s="1148">
        <v>6628809</v>
      </c>
      <c r="C121" s="1148">
        <v>6628809</v>
      </c>
      <c r="D121" s="1007">
        <v>0</v>
      </c>
    </row>
    <row r="122" spans="1:4" x14ac:dyDescent="0.35">
      <c r="A122" s="997" t="s">
        <v>11007</v>
      </c>
      <c r="B122" s="1148">
        <v>69890</v>
      </c>
      <c r="C122" s="1148">
        <v>69890</v>
      </c>
      <c r="D122" s="1007">
        <v>0</v>
      </c>
    </row>
    <row r="123" spans="1:4" x14ac:dyDescent="0.35">
      <c r="A123" s="997" t="s">
        <v>6408</v>
      </c>
      <c r="B123" s="1148">
        <v>959942</v>
      </c>
      <c r="C123" s="1148">
        <v>959942</v>
      </c>
      <c r="D123" s="1007">
        <v>0</v>
      </c>
    </row>
    <row r="124" spans="1:4" x14ac:dyDescent="0.35">
      <c r="A124" s="997" t="s">
        <v>1805</v>
      </c>
      <c r="B124" s="1148">
        <v>236720</v>
      </c>
      <c r="C124" s="1148">
        <v>236720</v>
      </c>
      <c r="D124" s="1007">
        <v>0</v>
      </c>
    </row>
    <row r="125" spans="1:4" x14ac:dyDescent="0.35">
      <c r="A125" s="997" t="s">
        <v>6507</v>
      </c>
      <c r="B125" s="1148">
        <v>74613</v>
      </c>
      <c r="C125" s="1148">
        <v>74613</v>
      </c>
      <c r="D125" s="1007">
        <v>0</v>
      </c>
    </row>
    <row r="126" spans="1:4" x14ac:dyDescent="0.35">
      <c r="A126" s="997" t="s">
        <v>11716</v>
      </c>
      <c r="B126" s="1148">
        <v>62941</v>
      </c>
      <c r="C126" s="1148">
        <v>62941</v>
      </c>
      <c r="D126" s="1007">
        <v>0</v>
      </c>
    </row>
    <row r="127" spans="1:4" x14ac:dyDescent="0.35">
      <c r="A127" s="997" t="s">
        <v>6508</v>
      </c>
      <c r="B127" s="1148">
        <v>798186</v>
      </c>
      <c r="C127" s="1148">
        <v>798186</v>
      </c>
      <c r="D127" s="1007">
        <v>0</v>
      </c>
    </row>
    <row r="128" spans="1:4" x14ac:dyDescent="0.35">
      <c r="A128" s="997" t="s">
        <v>130</v>
      </c>
      <c r="B128" s="1148">
        <v>624947</v>
      </c>
      <c r="C128" s="1148">
        <v>624947</v>
      </c>
      <c r="D128" s="1007">
        <v>0</v>
      </c>
    </row>
    <row r="129" spans="1:4" x14ac:dyDescent="0.35">
      <c r="A129" s="997" t="s">
        <v>963</v>
      </c>
      <c r="B129" s="1148">
        <v>144342</v>
      </c>
      <c r="C129" s="1148">
        <v>144342</v>
      </c>
      <c r="D129" s="1007">
        <v>0</v>
      </c>
    </row>
    <row r="130" spans="1:4" x14ac:dyDescent="0.35">
      <c r="A130" s="997" t="s">
        <v>39</v>
      </c>
      <c r="B130" s="1148">
        <v>65000</v>
      </c>
      <c r="C130" s="1148">
        <v>65000</v>
      </c>
      <c r="D130" s="1007">
        <v>0</v>
      </c>
    </row>
    <row r="131" spans="1:4" x14ac:dyDescent="0.35">
      <c r="A131" s="997" t="s">
        <v>10122</v>
      </c>
      <c r="B131" s="1148">
        <v>80000</v>
      </c>
      <c r="C131" s="1148">
        <v>80000</v>
      </c>
      <c r="D131" s="1007">
        <v>0</v>
      </c>
    </row>
    <row r="132" spans="1:4" x14ac:dyDescent="0.35">
      <c r="A132" s="997" t="s">
        <v>1203</v>
      </c>
      <c r="B132" s="1148">
        <v>59350</v>
      </c>
      <c r="C132" s="1148">
        <v>59350</v>
      </c>
      <c r="D132" s="1007">
        <v>0</v>
      </c>
    </row>
    <row r="133" spans="1:4" x14ac:dyDescent="0.35">
      <c r="A133" s="997" t="s">
        <v>6955</v>
      </c>
      <c r="B133" s="1148">
        <v>975613</v>
      </c>
      <c r="C133" s="1148">
        <v>975613</v>
      </c>
      <c r="D133" s="1007">
        <v>0</v>
      </c>
    </row>
    <row r="134" spans="1:4" x14ac:dyDescent="0.35">
      <c r="A134" s="997" t="s">
        <v>6511</v>
      </c>
      <c r="B134" s="1148">
        <v>1741940</v>
      </c>
      <c r="C134" s="1148">
        <v>1741940</v>
      </c>
      <c r="D134" s="1007">
        <v>0</v>
      </c>
    </row>
    <row r="135" spans="1:4" x14ac:dyDescent="0.35">
      <c r="A135" s="997" t="s">
        <v>6720</v>
      </c>
      <c r="B135" s="1148">
        <v>270400</v>
      </c>
      <c r="C135" s="1148">
        <v>270400</v>
      </c>
      <c r="D135" s="1007">
        <v>0</v>
      </c>
    </row>
    <row r="136" spans="1:4" x14ac:dyDescent="0.35">
      <c r="A136" s="997" t="s">
        <v>6103</v>
      </c>
      <c r="B136" s="1148">
        <v>126398</v>
      </c>
      <c r="C136" s="1148">
        <v>126398</v>
      </c>
      <c r="D136" s="1007">
        <v>0</v>
      </c>
    </row>
    <row r="137" spans="1:4" x14ac:dyDescent="0.35">
      <c r="A137" s="997" t="s">
        <v>3733</v>
      </c>
      <c r="B137" s="1148">
        <v>633124</v>
      </c>
      <c r="C137" s="1148">
        <v>633124</v>
      </c>
      <c r="D137" s="1007">
        <v>0</v>
      </c>
    </row>
    <row r="138" spans="1:4" x14ac:dyDescent="0.35">
      <c r="A138" s="997" t="s">
        <v>6248</v>
      </c>
      <c r="B138" s="1148">
        <v>64600</v>
      </c>
      <c r="C138" s="1148">
        <v>64600</v>
      </c>
      <c r="D138" s="1007">
        <v>0</v>
      </c>
    </row>
    <row r="139" spans="1:4" x14ac:dyDescent="0.35">
      <c r="A139" s="997" t="s">
        <v>40</v>
      </c>
      <c r="B139" s="1148">
        <v>4932021</v>
      </c>
      <c r="C139" s="1148">
        <v>4949540</v>
      </c>
      <c r="D139" s="1007">
        <v>-17519</v>
      </c>
    </row>
    <row r="140" spans="1:4" x14ac:dyDescent="0.35">
      <c r="A140" s="997" t="s">
        <v>75</v>
      </c>
      <c r="B140" s="1148">
        <v>65754</v>
      </c>
      <c r="C140" s="1148">
        <v>127265</v>
      </c>
      <c r="D140" s="1007">
        <v>-61511</v>
      </c>
    </row>
    <row r="141" spans="1:4" x14ac:dyDescent="0.35">
      <c r="A141" s="997" t="s">
        <v>12425</v>
      </c>
      <c r="B141" s="1148"/>
      <c r="C141" s="1148">
        <v>1500000</v>
      </c>
      <c r="D141" s="1007">
        <v>-1500000</v>
      </c>
    </row>
    <row r="142" spans="1:4" ht="24" thickBot="1" x14ac:dyDescent="0.4">
      <c r="A142" s="1114" t="s">
        <v>7242</v>
      </c>
      <c r="B142" s="1148"/>
      <c r="C142" s="1148">
        <v>1500000</v>
      </c>
      <c r="D142" s="1007">
        <v>-1500000</v>
      </c>
    </row>
    <row r="143" spans="1:4" ht="24" thickBot="1" x14ac:dyDescent="0.4">
      <c r="A143" s="1009" t="s">
        <v>45</v>
      </c>
      <c r="B143" s="1010">
        <v>240670799.5</v>
      </c>
      <c r="C143" s="1011">
        <v>235666694.5</v>
      </c>
      <c r="D143" s="1012">
        <v>5004105</v>
      </c>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7" sqref="B17:C17"/>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66" t="s">
        <v>10314</v>
      </c>
      <c r="B4" s="1267"/>
      <c r="C4" s="1268"/>
      <c r="E4" s="1266" t="s">
        <v>8022</v>
      </c>
      <c r="F4" s="1267"/>
      <c r="G4" s="1268"/>
      <c r="I4" s="1266" t="s">
        <v>7088</v>
      </c>
      <c r="J4" s="1267"/>
      <c r="K4" s="1268"/>
      <c r="M4" s="1266" t="s">
        <v>6017</v>
      </c>
      <c r="N4" s="1267"/>
      <c r="O4" s="1268"/>
      <c r="Q4" s="1266" t="s">
        <v>5069</v>
      </c>
      <c r="R4" s="1267"/>
      <c r="S4" s="1268"/>
      <c r="U4" s="1266" t="s">
        <v>3663</v>
      </c>
      <c r="V4" s="1267"/>
      <c r="W4" s="1268"/>
      <c r="Y4" s="1266" t="s">
        <v>2640</v>
      </c>
      <c r="Z4" s="1267"/>
      <c r="AA4" s="1268"/>
      <c r="AC4" s="1294" t="s">
        <v>6019</v>
      </c>
      <c r="AD4" s="1295"/>
      <c r="AE4" s="1296"/>
      <c r="AG4" s="1285" t="s">
        <v>1085</v>
      </c>
      <c r="AH4" s="1286"/>
      <c r="AI4" s="1287"/>
    </row>
    <row r="5" spans="1:42" ht="21" customHeight="1" x14ac:dyDescent="0.25">
      <c r="A5" s="1269"/>
      <c r="B5" s="1270"/>
      <c r="C5" s="1271"/>
      <c r="E5" s="1269"/>
      <c r="F5" s="1270"/>
      <c r="G5" s="1271"/>
      <c r="I5" s="1269"/>
      <c r="J5" s="1270"/>
      <c r="K5" s="1271"/>
      <c r="M5" s="1269"/>
      <c r="N5" s="1270"/>
      <c r="O5" s="1271"/>
      <c r="Q5" s="1269"/>
      <c r="R5" s="1270"/>
      <c r="S5" s="1271"/>
      <c r="U5" s="1269"/>
      <c r="V5" s="1270"/>
      <c r="W5" s="1271"/>
      <c r="Y5" s="1269"/>
      <c r="Z5" s="1270"/>
      <c r="AA5" s="1271"/>
      <c r="AB5" s="3"/>
      <c r="AC5" s="1297"/>
      <c r="AD5" s="1298"/>
      <c r="AE5" s="1299"/>
      <c r="AG5" s="1285"/>
      <c r="AH5" s="1286"/>
      <c r="AI5" s="1287"/>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SUM(Posting!E18792:E19014)</f>
        <v>15289495</v>
      </c>
      <c r="C15" s="276">
        <f>SUM(Posting!F18792:F19014)</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SUM(Posting!E19015:E19271)</f>
        <v>16689648.951612903</v>
      </c>
      <c r="C16" s="276">
        <f>SUM(Posting!F19015:F19271)</f>
        <v>41257672</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f>SUM(Posting!E19272:E39465)</f>
        <v>15439893.916666668</v>
      </c>
      <c r="C17" s="276">
        <f>SUM(Posting!F19272:F39465)</f>
        <v>16446662</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SUM(Posting!B15267:B23218)</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259455612.18604001</v>
      </c>
      <c r="C19" s="279">
        <f>SUM(C7:C18)</f>
        <v>332277801</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72822188.813959986</v>
      </c>
      <c r="G21" s="699">
        <f>G19-F19</f>
        <v>46800541.815737337</v>
      </c>
      <c r="K21" s="699">
        <f>K19-J19</f>
        <v>15703108.030833334</v>
      </c>
      <c r="O21" s="3">
        <f>O19-N19</f>
        <v>12408423.384024575</v>
      </c>
      <c r="Z21" s="3"/>
    </row>
    <row r="22" spans="1:37" ht="15.75" x14ac:dyDescent="0.25">
      <c r="A22" s="1272"/>
      <c r="B22" s="1272"/>
      <c r="C22" s="1"/>
      <c r="G22" s="699"/>
      <c r="I22" s="1272" t="s">
        <v>7707</v>
      </c>
      <c r="J22" s="1272"/>
      <c r="K22" s="1">
        <v>2831635</v>
      </c>
      <c r="Q22" s="3">
        <f>O19-N19</f>
        <v>12408423.384024575</v>
      </c>
      <c r="U22" s="3"/>
      <c r="V22" s="3"/>
      <c r="Y22" s="3"/>
      <c r="AC22" s="3"/>
      <c r="AG22" s="3"/>
    </row>
    <row r="23" spans="1:37" ht="15.75" customHeight="1" x14ac:dyDescent="0.3">
      <c r="A23" s="1272"/>
      <c r="B23" s="1272"/>
      <c r="C23" s="1"/>
      <c r="E23" s="1273" t="s">
        <v>11407</v>
      </c>
      <c r="F23" s="1273"/>
      <c r="G23" s="1273"/>
      <c r="I23" s="1272" t="s">
        <v>7708</v>
      </c>
      <c r="J23" s="1272"/>
      <c r="K23" s="1">
        <v>476160</v>
      </c>
      <c r="Q23" s="1">
        <v>12408423</v>
      </c>
      <c r="S23" s="3"/>
      <c r="U23" s="1"/>
      <c r="Y23" s="1"/>
      <c r="AC23" s="1"/>
      <c r="AG23" s="1"/>
    </row>
    <row r="24" spans="1:37" ht="21" x14ac:dyDescent="0.25">
      <c r="A24" s="1272"/>
      <c r="B24" s="1272"/>
      <c r="C24" s="1"/>
      <c r="E24" s="1057" t="s">
        <v>892</v>
      </c>
      <c r="F24" s="1057" t="s">
        <v>3</v>
      </c>
      <c r="G24" s="1057" t="s">
        <v>4</v>
      </c>
      <c r="I24" s="1272" t="s">
        <v>8180</v>
      </c>
      <c r="J24" s="1272"/>
      <c r="K24" s="1">
        <v>2434251</v>
      </c>
    </row>
    <row r="25" spans="1:37" ht="18.75" x14ac:dyDescent="0.25">
      <c r="C25" s="3"/>
      <c r="E25" s="2" t="s">
        <v>11409</v>
      </c>
      <c r="F25" s="1022">
        <f ca="1">SUMIF(Posting!$B:$E,"Meezan Bank Head Office",Posting!$E:$E)</f>
        <v>29992505</v>
      </c>
      <c r="G25" s="1022">
        <f ca="1">SUMIF(Posting!$B:$F,"Meezan Bank Head Office",Posting!$F:$F)</f>
        <v>23295000</v>
      </c>
      <c r="K25" s="3">
        <f>K21-K22-K23-K24</f>
        <v>9961062.0308333337</v>
      </c>
    </row>
    <row r="26" spans="1:37" ht="18.75" x14ac:dyDescent="0.25">
      <c r="E26" s="2" t="s">
        <v>11408</v>
      </c>
      <c r="F26" s="1022">
        <f ca="1">SUMIF(Posting!$B:$E,"Saifee Hospital",Posting!$E:$E)</f>
        <v>3758160</v>
      </c>
      <c r="G26" s="1022">
        <f ca="1">SUMIF(Posting!$B:$F,"Saifee Hospital",Posting!$F:$F)</f>
        <v>6158251</v>
      </c>
    </row>
    <row r="27" spans="1:37" x14ac:dyDescent="0.25">
      <c r="B27" s="1"/>
      <c r="C27" s="3"/>
      <c r="G27" s="3"/>
      <c r="J27" s="1"/>
      <c r="K27" s="3">
        <f>K25+G21</f>
        <v>56761603.846570671</v>
      </c>
    </row>
    <row r="28" spans="1:37" ht="19.5" thickBot="1" x14ac:dyDescent="0.35">
      <c r="C28" s="3"/>
      <c r="E28" s="277" t="s">
        <v>11410</v>
      </c>
      <c r="F28" s="278">
        <f ca="1">F19-F25-F26</f>
        <v>118544290.60426268</v>
      </c>
      <c r="G28" s="279">
        <f ca="1">G19-G25-G26</f>
        <v>169642246.42000002</v>
      </c>
      <c r="K28" s="3"/>
    </row>
    <row r="29" spans="1:37" x14ac:dyDescent="0.25">
      <c r="F29" s="1"/>
      <c r="G29" s="3"/>
    </row>
    <row r="30" spans="1:37" ht="15.75" x14ac:dyDescent="0.25">
      <c r="B30" s="3"/>
      <c r="G30" s="699">
        <f ca="1">G28-F28</f>
        <v>51097955.815737337</v>
      </c>
    </row>
    <row r="32" spans="1:37" x14ac:dyDescent="0.25">
      <c r="F32" s="3"/>
    </row>
    <row r="37" spans="32:42" ht="15.75" thickBot="1" x14ac:dyDescent="0.3"/>
    <row r="38" spans="32:42" ht="15" customHeight="1" x14ac:dyDescent="0.25">
      <c r="AF38" s="1276" t="s">
        <v>2641</v>
      </c>
      <c r="AG38" s="1277"/>
      <c r="AH38" s="1277"/>
      <c r="AI38" s="1277"/>
      <c r="AJ38" s="1277"/>
      <c r="AK38" s="1277"/>
      <c r="AL38" s="1277"/>
      <c r="AM38" s="1277"/>
      <c r="AN38" s="1277"/>
      <c r="AO38" s="1277"/>
      <c r="AP38" s="1278"/>
    </row>
    <row r="39" spans="32:42" ht="15" customHeight="1" x14ac:dyDescent="0.25">
      <c r="AF39" s="1279"/>
      <c r="AG39" s="1280"/>
      <c r="AH39" s="1280"/>
      <c r="AI39" s="1280"/>
      <c r="AJ39" s="1280"/>
      <c r="AK39" s="1280"/>
      <c r="AL39" s="1280"/>
      <c r="AM39" s="1280"/>
      <c r="AN39" s="1280"/>
      <c r="AO39" s="1280"/>
      <c r="AP39" s="1281"/>
    </row>
    <row r="40" spans="32:42" ht="15.75" thickBot="1" x14ac:dyDescent="0.3">
      <c r="AF40" s="1282"/>
      <c r="AG40" s="1283"/>
      <c r="AH40" s="1283"/>
      <c r="AI40" s="1283"/>
      <c r="AJ40" s="1283"/>
      <c r="AK40" s="1283"/>
      <c r="AL40" s="1283"/>
      <c r="AM40" s="1283"/>
      <c r="AN40" s="1283"/>
      <c r="AO40" s="1283"/>
      <c r="AP40" s="1284"/>
    </row>
    <row r="41" spans="32:42" ht="14.45" customHeight="1" x14ac:dyDescent="0.25">
      <c r="AN41" s="1274" t="s">
        <v>2640</v>
      </c>
      <c r="AO41" s="1274"/>
      <c r="AP41" s="1274"/>
    </row>
    <row r="42" spans="32:42" ht="26.25" customHeight="1" x14ac:dyDescent="0.25">
      <c r="AN42" s="1275"/>
      <c r="AO42" s="1275"/>
      <c r="AP42" s="1275"/>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88" t="s">
        <v>1201</v>
      </c>
      <c r="AG58" s="1289"/>
      <c r="AH58" s="1290"/>
    </row>
    <row r="59" spans="32:42" ht="15" hidden="1" customHeight="1" x14ac:dyDescent="0.25">
      <c r="AF59" s="1291"/>
      <c r="AG59" s="1292"/>
      <c r="AH59" s="1293"/>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3" sqref="C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2" t="s">
        <v>1767</v>
      </c>
      <c r="B1" s="1322"/>
      <c r="C1" s="1322"/>
      <c r="D1" s="1322"/>
      <c r="E1" s="1322"/>
      <c r="F1" s="1322"/>
      <c r="G1" s="1322"/>
      <c r="H1" s="1322"/>
      <c r="I1" s="1322"/>
      <c r="J1" s="1322"/>
      <c r="K1" s="1322"/>
      <c r="L1" s="1322"/>
      <c r="M1" s="1322"/>
      <c r="N1" s="1322"/>
    </row>
    <row r="2" spans="1:14" ht="14.45" customHeight="1" x14ac:dyDescent="0.25">
      <c r="A2" s="1322"/>
      <c r="B2" s="1322"/>
      <c r="C2" s="1322"/>
      <c r="D2" s="1322"/>
      <c r="E2" s="1322"/>
      <c r="F2" s="1322"/>
      <c r="G2" s="1322"/>
      <c r="H2" s="1322"/>
      <c r="I2" s="1322"/>
      <c r="J2" s="1322"/>
      <c r="K2" s="1322"/>
      <c r="L2" s="1322"/>
      <c r="M2" s="1322"/>
      <c r="N2" s="1322"/>
    </row>
    <row r="3" spans="1:14" ht="14.45" customHeight="1" x14ac:dyDescent="0.25">
      <c r="A3" s="1323" t="s">
        <v>4713</v>
      </c>
      <c r="B3" s="1323"/>
      <c r="C3" s="1323"/>
      <c r="D3" s="1323"/>
      <c r="E3" s="1323"/>
      <c r="F3" s="1323"/>
      <c r="G3" s="1323"/>
      <c r="H3" s="1323"/>
      <c r="I3" s="1323"/>
      <c r="J3" s="1323"/>
      <c r="K3" s="1323"/>
      <c r="L3" s="1323"/>
      <c r="M3" s="1323"/>
      <c r="N3" s="1323"/>
    </row>
    <row r="4" spans="1:14" ht="14.45" customHeight="1" x14ac:dyDescent="0.25">
      <c r="A4" s="1323"/>
      <c r="B4" s="1323"/>
      <c r="C4" s="1323"/>
      <c r="D4" s="1323"/>
      <c r="E4" s="1323"/>
      <c r="F4" s="1323"/>
      <c r="G4" s="1323"/>
      <c r="H4" s="1323"/>
      <c r="I4" s="1323"/>
      <c r="J4" s="1323"/>
      <c r="K4" s="1323"/>
      <c r="L4" s="1323"/>
      <c r="M4" s="1323"/>
      <c r="N4" s="1323"/>
    </row>
    <row r="6" spans="1:14" x14ac:dyDescent="0.25">
      <c r="A6" s="1320" t="s">
        <v>5990</v>
      </c>
      <c r="B6" s="1320"/>
      <c r="C6" s="1320"/>
      <c r="D6" s="1320"/>
      <c r="E6" s="1320"/>
      <c r="F6" s="1320"/>
      <c r="G6" s="1320"/>
      <c r="H6" s="1320"/>
      <c r="I6" s="1320"/>
      <c r="J6" s="1320"/>
      <c r="K6" s="1320"/>
      <c r="L6" s="1320"/>
      <c r="M6" s="1320"/>
      <c r="N6" s="1320"/>
    </row>
    <row r="7" spans="1:14" x14ac:dyDescent="0.25">
      <c r="A7" s="1320"/>
      <c r="B7" s="1320"/>
      <c r="C7" s="1320"/>
      <c r="D7" s="1320"/>
      <c r="E7" s="1320"/>
      <c r="F7" s="1320"/>
      <c r="G7" s="1320"/>
      <c r="H7" s="1320"/>
      <c r="I7" s="1320"/>
      <c r="J7" s="1320"/>
      <c r="K7" s="1320"/>
      <c r="L7" s="1320"/>
      <c r="M7" s="1320"/>
      <c r="N7" s="1320"/>
    </row>
    <row r="8" spans="1:14" x14ac:dyDescent="0.25">
      <c r="A8" s="1321" t="s">
        <v>6021</v>
      </c>
      <c r="B8" s="1321"/>
      <c r="C8" s="1321"/>
      <c r="D8" s="1321"/>
      <c r="E8" s="1321"/>
      <c r="F8" s="1321"/>
      <c r="G8" s="1321"/>
      <c r="H8" s="1321"/>
      <c r="I8" s="1321"/>
      <c r="J8" s="1321"/>
      <c r="K8" s="1321"/>
      <c r="L8" s="1321"/>
      <c r="M8" s="1321"/>
      <c r="N8" s="1321"/>
    </row>
    <row r="9" spans="1:14" x14ac:dyDescent="0.25">
      <c r="A9" s="1321"/>
      <c r="B9" s="1321"/>
      <c r="C9" s="1321"/>
      <c r="D9" s="1321"/>
      <c r="E9" s="1321"/>
      <c r="F9" s="1321"/>
      <c r="G9" s="1321"/>
      <c r="H9" s="1321"/>
      <c r="I9" s="1321"/>
      <c r="J9" s="1321"/>
      <c r="K9" s="1321"/>
      <c r="L9" s="1321"/>
      <c r="M9" s="1321"/>
      <c r="N9" s="1321"/>
    </row>
    <row r="10" spans="1:14" ht="14.45" customHeight="1" x14ac:dyDescent="0.25">
      <c r="A10" s="1309" t="s">
        <v>1894</v>
      </c>
      <c r="B10" s="1310"/>
      <c r="C10" s="1310"/>
      <c r="D10" s="1311"/>
      <c r="E10" s="463"/>
      <c r="F10" s="1318" t="s">
        <v>4751</v>
      </c>
      <c r="G10" s="1318"/>
      <c r="H10" s="1318"/>
      <c r="I10" s="1318"/>
      <c r="K10" s="1319" t="s">
        <v>1202</v>
      </c>
      <c r="L10" s="1319"/>
      <c r="M10" s="1319"/>
      <c r="N10" s="1319"/>
    </row>
    <row r="11" spans="1:14" ht="14.45" customHeight="1" x14ac:dyDescent="0.25">
      <c r="A11" s="1312"/>
      <c r="B11" s="1313"/>
      <c r="C11" s="1313"/>
      <c r="D11" s="1314"/>
      <c r="E11" s="464"/>
      <c r="F11" s="1318"/>
      <c r="G11" s="1318"/>
      <c r="H11" s="1318"/>
      <c r="I11" s="1318"/>
      <c r="K11" s="1319"/>
      <c r="L11" s="1319"/>
      <c r="M11" s="1319"/>
      <c r="N11" s="1319"/>
    </row>
    <row r="12" spans="1:14" ht="14.45" customHeight="1" x14ac:dyDescent="0.25">
      <c r="A12" s="1315"/>
      <c r="B12" s="1316"/>
      <c r="C12" s="1316"/>
      <c r="D12" s="1317"/>
      <c r="E12" s="465"/>
      <c r="F12" s="1318"/>
      <c r="G12" s="1318"/>
      <c r="H12" s="1318"/>
      <c r="I12" s="1318"/>
      <c r="K12" s="1319"/>
      <c r="L12" s="1319"/>
      <c r="M12" s="1319"/>
      <c r="N12" s="1319"/>
    </row>
    <row r="13" spans="1:14" ht="27" thickBot="1" x14ac:dyDescent="0.3">
      <c r="A13" s="1300" t="s">
        <v>4590</v>
      </c>
      <c r="B13" s="1301"/>
      <c r="C13" s="1301"/>
      <c r="D13" s="1302"/>
      <c r="E13" s="466"/>
      <c r="F13" s="1303" t="s">
        <v>4590</v>
      </c>
      <c r="G13" s="1304"/>
      <c r="H13" s="1304"/>
      <c r="I13" s="1305"/>
      <c r="K13" s="1303" t="s">
        <v>4590</v>
      </c>
      <c r="L13" s="1304"/>
      <c r="M13" s="1304"/>
      <c r="N13" s="1305"/>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06" t="s">
        <v>4596</v>
      </c>
      <c r="B39" s="1306"/>
      <c r="C39" s="1306"/>
      <c r="D39" s="205">
        <f>SUM(D15:D38)</f>
        <v>6567291</v>
      </c>
      <c r="E39" s="472"/>
      <c r="F39" s="1307" t="s">
        <v>4596</v>
      </c>
      <c r="G39" s="1307"/>
      <c r="H39" s="1308"/>
      <c r="I39" s="429">
        <f>SUM(I15:I38)</f>
        <v>6374135</v>
      </c>
      <c r="K39" s="1307" t="s">
        <v>4596</v>
      </c>
      <c r="L39" s="1307"/>
      <c r="M39" s="1308"/>
      <c r="N39" s="429">
        <f>SUM(N15:N38)</f>
        <v>6374135</v>
      </c>
    </row>
    <row r="40" spans="1:14" x14ac:dyDescent="0.25">
      <c r="D40" s="50"/>
      <c r="E40" s="472"/>
      <c r="I40" s="50"/>
    </row>
    <row r="41" spans="1:14" x14ac:dyDescent="0.25">
      <c r="D41" s="50"/>
      <c r="E41" s="472"/>
      <c r="I41" s="50"/>
    </row>
    <row r="42" spans="1:14" x14ac:dyDescent="0.25">
      <c r="A42" s="1320" t="s">
        <v>6137</v>
      </c>
      <c r="B42" s="1320"/>
      <c r="C42" s="1320"/>
      <c r="D42" s="1320"/>
      <c r="E42" s="1320"/>
      <c r="F42" s="1320"/>
      <c r="G42" s="1320"/>
      <c r="H42" s="1320"/>
      <c r="I42" s="1320"/>
      <c r="J42" s="1320"/>
      <c r="K42" s="1320"/>
      <c r="L42" s="1320"/>
      <c r="M42" s="1320"/>
      <c r="N42" s="1320"/>
    </row>
    <row r="43" spans="1:14" x14ac:dyDescent="0.25">
      <c r="A43" s="1320"/>
      <c r="B43" s="1320"/>
      <c r="C43" s="1320"/>
      <c r="D43" s="1320"/>
      <c r="E43" s="1320"/>
      <c r="F43" s="1320"/>
      <c r="G43" s="1320"/>
      <c r="H43" s="1320"/>
      <c r="I43" s="1320"/>
      <c r="J43" s="1320"/>
      <c r="K43" s="1320"/>
      <c r="L43" s="1320"/>
      <c r="M43" s="1320"/>
      <c r="N43" s="1320"/>
    </row>
    <row r="44" spans="1:14" x14ac:dyDescent="0.25">
      <c r="A44" s="1321" t="s">
        <v>6138</v>
      </c>
      <c r="B44" s="1321"/>
      <c r="C44" s="1321"/>
      <c r="D44" s="1321"/>
      <c r="E44" s="1321"/>
      <c r="F44" s="1321"/>
      <c r="G44" s="1321"/>
      <c r="H44" s="1321"/>
      <c r="I44" s="1321"/>
      <c r="J44" s="1321"/>
      <c r="K44" s="1321"/>
      <c r="L44" s="1321"/>
      <c r="M44" s="1321"/>
      <c r="N44" s="1321"/>
    </row>
    <row r="45" spans="1:14" x14ac:dyDescent="0.25">
      <c r="A45" s="1321"/>
      <c r="B45" s="1321"/>
      <c r="C45" s="1321"/>
      <c r="D45" s="1321"/>
      <c r="E45" s="1321"/>
      <c r="F45" s="1321"/>
      <c r="G45" s="1321"/>
      <c r="H45" s="1321"/>
      <c r="I45" s="1321"/>
      <c r="J45" s="1321"/>
      <c r="K45" s="1321"/>
      <c r="L45" s="1321"/>
      <c r="M45" s="1321"/>
      <c r="N45" s="1321"/>
    </row>
    <row r="46" spans="1:14" ht="14.45" customHeight="1" x14ac:dyDescent="0.25">
      <c r="A46" s="1309" t="s">
        <v>1894</v>
      </c>
      <c r="B46" s="1310"/>
      <c r="C46" s="1310"/>
      <c r="D46" s="1311"/>
      <c r="E46" s="463"/>
      <c r="F46" s="1318" t="s">
        <v>4751</v>
      </c>
      <c r="G46" s="1318"/>
      <c r="H46" s="1318"/>
      <c r="I46" s="1318"/>
      <c r="K46" s="1319" t="s">
        <v>1202</v>
      </c>
      <c r="L46" s="1319"/>
      <c r="M46" s="1319"/>
      <c r="N46" s="1319"/>
    </row>
    <row r="47" spans="1:14" ht="14.45" customHeight="1" x14ac:dyDescent="0.25">
      <c r="A47" s="1312"/>
      <c r="B47" s="1313"/>
      <c r="C47" s="1313"/>
      <c r="D47" s="1314"/>
      <c r="E47" s="464"/>
      <c r="F47" s="1318"/>
      <c r="G47" s="1318"/>
      <c r="H47" s="1318"/>
      <c r="I47" s="1318"/>
      <c r="K47" s="1319"/>
      <c r="L47" s="1319"/>
      <c r="M47" s="1319"/>
      <c r="N47" s="1319"/>
    </row>
    <row r="48" spans="1:14" ht="14.45" customHeight="1" x14ac:dyDescent="0.25">
      <c r="A48" s="1315"/>
      <c r="B48" s="1316"/>
      <c r="C48" s="1316"/>
      <c r="D48" s="1317"/>
      <c r="E48" s="465"/>
      <c r="F48" s="1318"/>
      <c r="G48" s="1318"/>
      <c r="H48" s="1318"/>
      <c r="I48" s="1318"/>
      <c r="K48" s="1319"/>
      <c r="L48" s="1319"/>
      <c r="M48" s="1319"/>
      <c r="N48" s="1319"/>
    </row>
    <row r="49" spans="1:14" ht="27" thickBot="1" x14ac:dyDescent="0.3">
      <c r="A49" s="1300" t="s">
        <v>4590</v>
      </c>
      <c r="B49" s="1301"/>
      <c r="C49" s="1301"/>
      <c r="D49" s="1302"/>
      <c r="E49" s="466"/>
      <c r="F49" s="1303" t="s">
        <v>4590</v>
      </c>
      <c r="G49" s="1304"/>
      <c r="H49" s="1304"/>
      <c r="I49" s="1305"/>
      <c r="K49" s="1303" t="s">
        <v>4590</v>
      </c>
      <c r="L49" s="1304"/>
      <c r="M49" s="1304"/>
      <c r="N49" s="1305"/>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306" t="s">
        <v>4596</v>
      </c>
      <c r="B79" s="1306"/>
      <c r="C79" s="1306"/>
      <c r="D79" s="205">
        <f>SUM(D51:D78)</f>
        <v>4135000</v>
      </c>
      <c r="E79" s="472"/>
      <c r="F79" s="1307" t="s">
        <v>4596</v>
      </c>
      <c r="G79" s="1307"/>
      <c r="H79" s="1308"/>
      <c r="I79" s="205">
        <f>SUM(I51:I78)</f>
        <v>4012280</v>
      </c>
      <c r="K79" s="1307" t="s">
        <v>4596</v>
      </c>
      <c r="L79" s="1307"/>
      <c r="M79" s="1308"/>
      <c r="N79" s="205">
        <f>SUM(N51:N78)</f>
        <v>4012280</v>
      </c>
    </row>
    <row r="82" spans="1:14" ht="27.75" customHeight="1" x14ac:dyDescent="0.25">
      <c r="A82" s="1320" t="s">
        <v>7091</v>
      </c>
      <c r="B82" s="1320"/>
      <c r="C82" s="1320"/>
      <c r="D82" s="1320"/>
      <c r="E82" s="1320"/>
      <c r="F82" s="1320"/>
      <c r="G82" s="1320"/>
      <c r="H82" s="1320"/>
      <c r="I82" s="1320"/>
      <c r="J82" s="1320"/>
      <c r="K82" s="1320"/>
      <c r="L82" s="1320"/>
      <c r="M82" s="1320"/>
      <c r="N82" s="1320"/>
    </row>
    <row r="83" spans="1:14" ht="15" customHeight="1" x14ac:dyDescent="0.25">
      <c r="A83" s="1321" t="s">
        <v>7092</v>
      </c>
      <c r="B83" s="1321"/>
      <c r="C83" s="1321"/>
      <c r="D83" s="1321"/>
      <c r="E83" s="1321"/>
      <c r="F83" s="1321"/>
      <c r="G83" s="1321"/>
      <c r="H83" s="1321"/>
      <c r="I83" s="1321"/>
      <c r="J83" s="1321"/>
      <c r="K83" s="1321"/>
      <c r="L83" s="1321"/>
      <c r="M83" s="1321"/>
      <c r="N83" s="1321"/>
    </row>
    <row r="84" spans="1:14" ht="15" customHeight="1" x14ac:dyDescent="0.25">
      <c r="A84" s="1321"/>
      <c r="B84" s="1321"/>
      <c r="C84" s="1321"/>
      <c r="D84" s="1321"/>
      <c r="E84" s="1321"/>
      <c r="F84" s="1321"/>
      <c r="G84" s="1321"/>
      <c r="H84" s="1321"/>
      <c r="I84" s="1321"/>
      <c r="J84" s="1321"/>
      <c r="K84" s="1321"/>
      <c r="L84" s="1321"/>
      <c r="M84" s="1321"/>
      <c r="N84" s="1321"/>
    </row>
    <row r="85" spans="1:14" ht="14.45" customHeight="1" x14ac:dyDescent="0.25">
      <c r="A85" s="1309" t="s">
        <v>1894</v>
      </c>
      <c r="B85" s="1310"/>
      <c r="C85" s="1310"/>
      <c r="D85" s="1311"/>
      <c r="E85" s="463"/>
      <c r="F85" s="1318" t="s">
        <v>4751</v>
      </c>
      <c r="G85" s="1318"/>
      <c r="H85" s="1318"/>
      <c r="I85" s="1318"/>
      <c r="K85" s="1319" t="s">
        <v>1202</v>
      </c>
      <c r="L85" s="1319"/>
      <c r="M85" s="1319"/>
      <c r="N85" s="1319"/>
    </row>
    <row r="86" spans="1:14" ht="14.45" customHeight="1" x14ac:dyDescent="0.25">
      <c r="A86" s="1312"/>
      <c r="B86" s="1313"/>
      <c r="C86" s="1313"/>
      <c r="D86" s="1314"/>
      <c r="E86" s="464"/>
      <c r="F86" s="1318"/>
      <c r="G86" s="1318"/>
      <c r="H86" s="1318"/>
      <c r="I86" s="1318"/>
      <c r="K86" s="1319"/>
      <c r="L86" s="1319"/>
      <c r="M86" s="1319"/>
      <c r="N86" s="1319"/>
    </row>
    <row r="87" spans="1:14" ht="14.45" customHeight="1" x14ac:dyDescent="0.25">
      <c r="A87" s="1315"/>
      <c r="B87" s="1316"/>
      <c r="C87" s="1316"/>
      <c r="D87" s="1317"/>
      <c r="E87" s="465"/>
      <c r="F87" s="1318"/>
      <c r="G87" s="1318"/>
      <c r="H87" s="1318"/>
      <c r="I87" s="1318"/>
      <c r="K87" s="1319"/>
      <c r="L87" s="1319"/>
      <c r="M87" s="1319"/>
      <c r="N87" s="1319"/>
    </row>
    <row r="88" spans="1:14" ht="27" thickBot="1" x14ac:dyDescent="0.3">
      <c r="A88" s="1300" t="s">
        <v>4590</v>
      </c>
      <c r="B88" s="1301"/>
      <c r="C88" s="1301"/>
      <c r="D88" s="1302"/>
      <c r="E88" s="466"/>
      <c r="F88" s="1303" t="s">
        <v>4590</v>
      </c>
      <c r="G88" s="1304"/>
      <c r="H88" s="1304"/>
      <c r="I88" s="1305"/>
      <c r="K88" s="1303" t="s">
        <v>4590</v>
      </c>
      <c r="L88" s="1304"/>
      <c r="M88" s="1304"/>
      <c r="N88" s="1305"/>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12378</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06" t="s">
        <v>4596</v>
      </c>
      <c r="B109" s="1306"/>
      <c r="C109" s="1306"/>
      <c r="D109" s="205">
        <f>SUM(D90:D108)</f>
        <v>4677000</v>
      </c>
      <c r="E109" s="472"/>
      <c r="F109" s="1307" t="s">
        <v>4596</v>
      </c>
      <c r="G109" s="1307"/>
      <c r="H109" s="1308"/>
      <c r="I109" s="429">
        <f>SUM(I90:I107)</f>
        <v>4531000</v>
      </c>
      <c r="K109" s="1307" t="s">
        <v>4596</v>
      </c>
      <c r="L109" s="1307"/>
      <c r="M109" s="1308"/>
      <c r="N109" s="429">
        <f>SUM(N90:N107)</f>
        <v>4531779</v>
      </c>
    </row>
    <row r="112" spans="1:14" ht="27.75" customHeight="1" x14ac:dyDescent="0.25">
      <c r="A112" s="1320" t="s">
        <v>10437</v>
      </c>
      <c r="B112" s="1320"/>
      <c r="C112" s="1320"/>
      <c r="D112" s="1320"/>
      <c r="E112" s="1320"/>
      <c r="F112" s="1320"/>
      <c r="G112" s="1320"/>
      <c r="H112" s="1320"/>
      <c r="I112" s="1320"/>
      <c r="J112" s="1320"/>
      <c r="K112" s="1320"/>
      <c r="L112" s="1320"/>
      <c r="M112" s="1320"/>
      <c r="N112" s="1320"/>
    </row>
    <row r="113" spans="1:14" ht="15" customHeight="1" x14ac:dyDescent="0.25">
      <c r="A113" s="1321" t="s">
        <v>10438</v>
      </c>
      <c r="B113" s="1321"/>
      <c r="C113" s="1321"/>
      <c r="D113" s="1321"/>
      <c r="E113" s="1321"/>
      <c r="F113" s="1321"/>
      <c r="G113" s="1321"/>
      <c r="H113" s="1321"/>
      <c r="I113" s="1321"/>
      <c r="J113" s="1321"/>
      <c r="K113" s="1321"/>
      <c r="L113" s="1321"/>
      <c r="M113" s="1321"/>
      <c r="N113" s="1321"/>
    </row>
    <row r="114" spans="1:14" ht="15" customHeight="1" x14ac:dyDescent="0.25">
      <c r="A114" s="1321"/>
      <c r="B114" s="1321"/>
      <c r="C114" s="1321"/>
      <c r="D114" s="1321"/>
      <c r="E114" s="1321"/>
      <c r="F114" s="1321"/>
      <c r="G114" s="1321"/>
      <c r="H114" s="1321"/>
      <c r="I114" s="1321"/>
      <c r="J114" s="1321"/>
      <c r="K114" s="1321"/>
      <c r="L114" s="1321"/>
      <c r="M114" s="1321"/>
      <c r="N114" s="1321"/>
    </row>
    <row r="115" spans="1:14" ht="14.45" customHeight="1" x14ac:dyDescent="0.25">
      <c r="A115" s="1309" t="s">
        <v>1894</v>
      </c>
      <c r="B115" s="1310"/>
      <c r="C115" s="1310"/>
      <c r="D115" s="1311"/>
      <c r="E115" s="463"/>
      <c r="F115" s="1318" t="s">
        <v>4751</v>
      </c>
      <c r="G115" s="1318"/>
      <c r="H115" s="1318"/>
      <c r="I115" s="1318"/>
      <c r="K115" s="1319" t="s">
        <v>1202</v>
      </c>
      <c r="L115" s="1319"/>
      <c r="M115" s="1319"/>
      <c r="N115" s="1319"/>
    </row>
    <row r="116" spans="1:14" ht="14.45" customHeight="1" x14ac:dyDescent="0.25">
      <c r="A116" s="1312"/>
      <c r="B116" s="1313"/>
      <c r="C116" s="1313"/>
      <c r="D116" s="1314"/>
      <c r="E116" s="464"/>
      <c r="F116" s="1318"/>
      <c r="G116" s="1318"/>
      <c r="H116" s="1318"/>
      <c r="I116" s="1318"/>
      <c r="K116" s="1319"/>
      <c r="L116" s="1319"/>
      <c r="M116" s="1319"/>
      <c r="N116" s="1319"/>
    </row>
    <row r="117" spans="1:14" ht="14.45" customHeight="1" x14ac:dyDescent="0.25">
      <c r="A117" s="1315"/>
      <c r="B117" s="1316"/>
      <c r="C117" s="1316"/>
      <c r="D117" s="1317"/>
      <c r="E117" s="465"/>
      <c r="F117" s="1318"/>
      <c r="G117" s="1318"/>
      <c r="H117" s="1318"/>
      <c r="I117" s="1318"/>
      <c r="K117" s="1319"/>
      <c r="L117" s="1319"/>
      <c r="M117" s="1319"/>
      <c r="N117" s="1319"/>
    </row>
    <row r="118" spans="1:14" ht="27" thickBot="1" x14ac:dyDescent="0.3">
      <c r="A118" s="1300" t="s">
        <v>4590</v>
      </c>
      <c r="B118" s="1301"/>
      <c r="C118" s="1301"/>
      <c r="D118" s="1302"/>
      <c r="E118" s="466"/>
      <c r="F118" s="1303" t="s">
        <v>4590</v>
      </c>
      <c r="G118" s="1304"/>
      <c r="H118" s="1304"/>
      <c r="I118" s="1305"/>
      <c r="K118" s="1303" t="s">
        <v>4590</v>
      </c>
      <c r="L118" s="1304"/>
      <c r="M118" s="1304"/>
      <c r="N118" s="1305"/>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12378</v>
      </c>
      <c r="C130" s="328"/>
      <c r="D130" s="782">
        <v>25000</v>
      </c>
      <c r="E130" s="471"/>
      <c r="F130" s="430">
        <v>45244</v>
      </c>
      <c r="G130" s="99" t="s">
        <v>11676</v>
      </c>
      <c r="H130" s="328"/>
      <c r="I130" s="367">
        <v>300000</v>
      </c>
      <c r="K130" s="430"/>
      <c r="L130" s="99"/>
      <c r="M130" s="328"/>
      <c r="N130" s="367"/>
    </row>
    <row r="131" spans="1:14" ht="30" x14ac:dyDescent="0.25">
      <c r="A131" s="342">
        <v>45325</v>
      </c>
      <c r="B131" s="99" t="s">
        <v>12459</v>
      </c>
      <c r="C131" s="15"/>
      <c r="D131" s="15">
        <v>50000</v>
      </c>
      <c r="E131" s="471"/>
      <c r="F131" s="430">
        <v>45257</v>
      </c>
      <c r="G131" s="99" t="s">
        <v>11802</v>
      </c>
      <c r="H131" s="328"/>
      <c r="I131" s="367">
        <v>500000</v>
      </c>
      <c r="K131" s="342"/>
      <c r="L131" s="99"/>
      <c r="M131" s="305"/>
      <c r="N131" s="15"/>
    </row>
    <row r="132" spans="1:14" x14ac:dyDescent="0.25">
      <c r="A132" s="342">
        <v>45341</v>
      </c>
      <c r="B132" s="99" t="s">
        <v>12600</v>
      </c>
      <c r="C132" s="305"/>
      <c r="D132" s="15">
        <v>40000</v>
      </c>
      <c r="E132" s="471"/>
      <c r="F132" s="430">
        <v>45258</v>
      </c>
      <c r="G132" s="99" t="s">
        <v>11803</v>
      </c>
      <c r="H132" s="328"/>
      <c r="I132" s="367">
        <v>830000</v>
      </c>
      <c r="K132" s="342"/>
      <c r="L132" s="99"/>
      <c r="M132" s="305"/>
      <c r="N132" s="15"/>
    </row>
    <row r="133" spans="1:14" x14ac:dyDescent="0.25">
      <c r="A133" s="342">
        <v>45340</v>
      </c>
      <c r="B133" s="99" t="s">
        <v>12905</v>
      </c>
      <c r="C133" s="305"/>
      <c r="D133" s="15">
        <v>40000</v>
      </c>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06" t="s">
        <v>4596</v>
      </c>
      <c r="B139" s="1306"/>
      <c r="C139" s="1306"/>
      <c r="D139" s="205">
        <f>SUM(D120:D138)</f>
        <v>3925000</v>
      </c>
      <c r="E139" s="472"/>
      <c r="F139" s="1307" t="s">
        <v>4596</v>
      </c>
      <c r="G139" s="1307"/>
      <c r="H139" s="1308"/>
      <c r="I139" s="429">
        <f>SUM(I120:I137)</f>
        <v>11609683</v>
      </c>
      <c r="K139" s="1307" t="s">
        <v>4596</v>
      </c>
      <c r="L139" s="1307"/>
      <c r="M139" s="1308"/>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43" t="s">
        <v>9502</v>
      </c>
      <c r="C1" s="1344"/>
      <c r="D1" s="1344"/>
      <c r="E1" s="1345"/>
      <c r="H1" s="1330" t="s">
        <v>11403</v>
      </c>
      <c r="I1" s="1331"/>
      <c r="J1" s="1331"/>
      <c r="K1" s="1332"/>
      <c r="N1" s="1330" t="s">
        <v>11403</v>
      </c>
      <c r="O1" s="1331"/>
      <c r="P1" s="1331"/>
      <c r="Q1" s="1332"/>
      <c r="S1" s="1351" t="s">
        <v>9502</v>
      </c>
      <c r="T1" s="1352"/>
      <c r="U1" s="1352"/>
      <c r="V1" s="1353"/>
      <c r="Z1" s="1343" t="s">
        <v>9502</v>
      </c>
      <c r="AA1" s="1344"/>
      <c r="AB1" s="1344"/>
      <c r="AC1" s="1345"/>
    </row>
    <row r="2" spans="2:29" ht="21" x14ac:dyDescent="0.35">
      <c r="B2" s="1346" t="s">
        <v>10401</v>
      </c>
      <c r="C2" s="1347"/>
      <c r="D2" s="1347"/>
      <c r="E2" s="1348"/>
      <c r="H2" s="1330" t="s">
        <v>11402</v>
      </c>
      <c r="I2" s="1331"/>
      <c r="J2" s="1331"/>
      <c r="K2" s="1332"/>
      <c r="N2" s="1330" t="s">
        <v>11402</v>
      </c>
      <c r="O2" s="1331"/>
      <c r="P2" s="1331"/>
      <c r="Q2" s="1332"/>
      <c r="S2" s="1346" t="s">
        <v>8164</v>
      </c>
      <c r="T2" s="1347"/>
      <c r="U2" s="1347"/>
      <c r="V2" s="1348"/>
      <c r="Z2" s="1346" t="s">
        <v>7170</v>
      </c>
      <c r="AA2" s="1347"/>
      <c r="AB2" s="1347"/>
      <c r="AC2" s="1348"/>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24" t="s">
        <v>9495</v>
      </c>
      <c r="C4" s="1325"/>
      <c r="D4" s="1325"/>
      <c r="E4" s="933">
        <f ca="1">'Main Summary'!B19-K5-K10</f>
        <v>240331202.18604001</v>
      </c>
      <c r="H4" s="1330" t="s">
        <v>11404</v>
      </c>
      <c r="I4" s="1331"/>
      <c r="J4" s="1331"/>
      <c r="K4" s="1332"/>
      <c r="N4" s="1330" t="s">
        <v>11404</v>
      </c>
      <c r="O4" s="1331"/>
      <c r="P4" s="1331"/>
      <c r="Q4" s="1332"/>
      <c r="S4" s="1324" t="s">
        <v>9495</v>
      </c>
      <c r="T4" s="1325"/>
      <c r="U4" s="1325"/>
      <c r="V4" s="933">
        <f ca="1">'Main Summary'!F19-Q5-Q10</f>
        <v>137668700.60426268</v>
      </c>
      <c r="Z4" s="1324" t="s">
        <v>9495</v>
      </c>
      <c r="AA4" s="1325"/>
      <c r="AB4" s="1325"/>
      <c r="AC4" s="933">
        <f>'Main Summary'!J19</f>
        <v>66512286.479166672</v>
      </c>
    </row>
    <row r="5" spans="2:29" ht="19.5" thickBot="1" x14ac:dyDescent="0.35">
      <c r="B5" s="1324" t="s">
        <v>9496</v>
      </c>
      <c r="C5" s="1325"/>
      <c r="D5" s="1325"/>
      <c r="E5" s="933">
        <f ca="1">'Main Summary'!C19-K6-K11</f>
        <v>325088801</v>
      </c>
      <c r="H5" s="1324" t="s">
        <v>9495</v>
      </c>
      <c r="I5" s="1325"/>
      <c r="J5" s="1325"/>
      <c r="K5" s="1035">
        <f ca="1">SUMIF(Posting!$B17317:$E28275,"Meezan Bank Head Office",Posting!$E17317:$E28275)</f>
        <v>16957580</v>
      </c>
      <c r="N5" s="1324" t="s">
        <v>9495</v>
      </c>
      <c r="O5" s="1325"/>
      <c r="P5" s="1325"/>
      <c r="Q5" s="1035">
        <f ca="1">SUMIF(Posting!$B1:$E17316,"Meezan Bank Head Office",Posting!$E1:$E17316)</f>
        <v>13034925</v>
      </c>
      <c r="S5" s="1324" t="s">
        <v>9496</v>
      </c>
      <c r="T5" s="1325"/>
      <c r="U5" s="1325"/>
      <c r="V5" s="933">
        <f ca="1">'Main Summary'!G19-Q6-Q11</f>
        <v>176831246.42000002</v>
      </c>
      <c r="Z5" s="1324" t="s">
        <v>9496</v>
      </c>
      <c r="AA5" s="1325"/>
      <c r="AB5" s="1325"/>
      <c r="AC5" s="933">
        <f>'Main Summary'!K19</f>
        <v>82215394.510000005</v>
      </c>
    </row>
    <row r="6" spans="2:29" ht="18.75" x14ac:dyDescent="0.3">
      <c r="B6" s="1324" t="s">
        <v>2613</v>
      </c>
      <c r="C6" s="1325"/>
      <c r="D6" s="1325"/>
      <c r="E6" s="933">
        <f ca="1">E5-E4</f>
        <v>84757598.813959986</v>
      </c>
      <c r="H6" s="1324" t="s">
        <v>9496</v>
      </c>
      <c r="I6" s="1325"/>
      <c r="J6" s="1325"/>
      <c r="K6" s="1020">
        <f ca="1">SUMIF(Posting!$B17317:$F28275,"Meezan Bank Head Office",Posting!$F17317:$F28275)</f>
        <v>3465000</v>
      </c>
      <c r="N6" s="1324" t="s">
        <v>9496</v>
      </c>
      <c r="O6" s="1325"/>
      <c r="P6" s="1325"/>
      <c r="Q6" s="1020">
        <f ca="1">SUMIF(Posting!$B1:$F17316,"Meezan Bank Head Office",Posting!$F1:$F17316)</f>
        <v>19830000</v>
      </c>
      <c r="S6" s="1324" t="s">
        <v>2613</v>
      </c>
      <c r="T6" s="1325"/>
      <c r="U6" s="1325"/>
      <c r="V6" s="933">
        <f ca="1">V5-V4</f>
        <v>39162545.815737337</v>
      </c>
      <c r="Z6" s="1324" t="s">
        <v>2613</v>
      </c>
      <c r="AA6" s="1325"/>
      <c r="AB6" s="1325"/>
      <c r="AC6" s="933">
        <f>AC5-AC4</f>
        <v>15703108.030833334</v>
      </c>
    </row>
    <row r="7" spans="2:29" ht="18.75" x14ac:dyDescent="0.3">
      <c r="B7" s="1324"/>
      <c r="C7" s="1325"/>
      <c r="D7" s="1325"/>
      <c r="E7" s="933"/>
      <c r="H7" s="1324" t="s">
        <v>2613</v>
      </c>
      <c r="I7" s="1325"/>
      <c r="J7" s="1325"/>
      <c r="K7" s="933">
        <f ca="1">K6-K5</f>
        <v>-13492580</v>
      </c>
      <c r="N7" s="1324" t="s">
        <v>2613</v>
      </c>
      <c r="O7" s="1325"/>
      <c r="P7" s="1325"/>
      <c r="Q7" s="933">
        <f ca="1">Q6-Q5</f>
        <v>6795075</v>
      </c>
      <c r="S7" s="1324"/>
      <c r="T7" s="1325"/>
      <c r="U7" s="1325"/>
      <c r="V7" s="933"/>
      <c r="Z7" s="1324"/>
      <c r="AA7" s="1325"/>
      <c r="AB7" s="1325"/>
      <c r="AC7" s="933"/>
    </row>
    <row r="8" spans="2:29" ht="19.5" thickBot="1" x14ac:dyDescent="0.35">
      <c r="B8" s="1326" t="s">
        <v>11050</v>
      </c>
      <c r="C8" s="1306"/>
      <c r="D8" s="1306"/>
      <c r="E8" s="933"/>
      <c r="H8" s="1324"/>
      <c r="I8" s="1325"/>
      <c r="J8" s="1325"/>
      <c r="K8" s="933"/>
      <c r="N8" s="1324"/>
      <c r="O8" s="1325"/>
      <c r="P8" s="1325"/>
      <c r="Q8" s="933"/>
      <c r="S8" s="1326" t="s">
        <v>11050</v>
      </c>
      <c r="T8" s="1306"/>
      <c r="U8" s="1306"/>
      <c r="V8" s="933"/>
      <c r="Z8" s="1324" t="s">
        <v>9497</v>
      </c>
      <c r="AA8" s="1325"/>
      <c r="AB8" s="1325"/>
      <c r="AC8" s="933">
        <v>300000</v>
      </c>
    </row>
    <row r="9" spans="2:29" ht="21.75" thickBot="1" x14ac:dyDescent="0.4">
      <c r="B9" s="1324" t="s">
        <v>9499</v>
      </c>
      <c r="C9" s="1325"/>
      <c r="D9" s="1325"/>
      <c r="E9" s="934">
        <v>500000</v>
      </c>
      <c r="H9" s="1330" t="s">
        <v>11405</v>
      </c>
      <c r="I9" s="1331"/>
      <c r="J9" s="1331"/>
      <c r="K9" s="1332"/>
      <c r="N9" s="1330" t="s">
        <v>11405</v>
      </c>
      <c r="O9" s="1331"/>
      <c r="P9" s="1331"/>
      <c r="Q9" s="1332"/>
      <c r="S9" s="1324" t="s">
        <v>9499</v>
      </c>
      <c r="T9" s="1325"/>
      <c r="U9" s="1325"/>
      <c r="V9" s="934">
        <v>526260</v>
      </c>
      <c r="Z9" s="1324" t="s">
        <v>9498</v>
      </c>
      <c r="AA9" s="1325"/>
      <c r="AB9" s="1325"/>
      <c r="AC9" s="933">
        <v>526260</v>
      </c>
    </row>
    <row r="10" spans="2:29" s="930" customFormat="1" ht="19.5" thickBot="1" x14ac:dyDescent="0.35">
      <c r="B10" s="1324"/>
      <c r="C10" s="1325"/>
      <c r="D10" s="1325"/>
      <c r="E10" s="934"/>
      <c r="H10" s="1324" t="s">
        <v>9495</v>
      </c>
      <c r="I10" s="1325"/>
      <c r="J10" s="1325"/>
      <c r="K10" s="1035">
        <f ca="1">SUMIF(Posting!$B17317:$E28275,"Saifee Hospital",Posting!$E17317:$E28275)</f>
        <v>2166830</v>
      </c>
      <c r="N10" s="1324" t="s">
        <v>9495</v>
      </c>
      <c r="O10" s="1325"/>
      <c r="P10" s="1325"/>
      <c r="Q10" s="1035">
        <f ca="1">SUMIF(Posting!$B1:$E17316,"Saifee Hospital",Posting!$E1:$E17316)</f>
        <v>1591330</v>
      </c>
      <c r="S10" s="1324"/>
      <c r="T10" s="1325"/>
      <c r="U10" s="1325"/>
      <c r="V10" s="934"/>
      <c r="Z10" s="1324" t="s">
        <v>9499</v>
      </c>
      <c r="AA10" s="1325"/>
      <c r="AB10" s="1325"/>
      <c r="AC10" s="934">
        <v>1314656</v>
      </c>
    </row>
    <row r="11" spans="2:29" ht="18.75" x14ac:dyDescent="0.3">
      <c r="B11" s="1326" t="s">
        <v>2613</v>
      </c>
      <c r="C11" s="1306"/>
      <c r="D11" s="1306"/>
      <c r="E11" s="933">
        <f ca="1">E9+E6</f>
        <v>85257598.813959986</v>
      </c>
      <c r="H11" s="1324" t="s">
        <v>9496</v>
      </c>
      <c r="I11" s="1325"/>
      <c r="J11" s="1325"/>
      <c r="K11" s="1020">
        <f ca="1">SUMIF(Posting!$B17317:$F28275,"Saifee Hospital",Posting!$F17317:$F28275)</f>
        <v>3724000</v>
      </c>
      <c r="N11" s="1324" t="s">
        <v>9496</v>
      </c>
      <c r="O11" s="1325"/>
      <c r="P11" s="1325"/>
      <c r="Q11" s="1020">
        <f ca="1">SUMIF(Posting!$B1:$F17316,"Saifee Hospital",Posting!$F1:$F17316)</f>
        <v>2434251</v>
      </c>
      <c r="S11" s="1326" t="s">
        <v>2613</v>
      </c>
      <c r="T11" s="1306"/>
      <c r="U11" s="1306"/>
      <c r="V11" s="933">
        <f ca="1">V9+V6</f>
        <v>39688805.815737337</v>
      </c>
      <c r="Z11" s="1324" t="s">
        <v>2615</v>
      </c>
      <c r="AA11" s="1325"/>
      <c r="AB11" s="1325"/>
      <c r="AC11" s="933">
        <f>AC6-AC8-AC9+AC10</f>
        <v>16191504.030833334</v>
      </c>
    </row>
    <row r="12" spans="2:29" ht="21" x14ac:dyDescent="0.35">
      <c r="B12" s="1327"/>
      <c r="C12" s="1328"/>
      <c r="D12" s="1329"/>
      <c r="E12" s="933"/>
      <c r="H12" s="1324" t="s">
        <v>2613</v>
      </c>
      <c r="I12" s="1325"/>
      <c r="J12" s="1325"/>
      <c r="K12" s="933">
        <f ca="1">K11-K10</f>
        <v>1557170</v>
      </c>
      <c r="N12" s="1324" t="s">
        <v>2613</v>
      </c>
      <c r="O12" s="1325"/>
      <c r="P12" s="1325"/>
      <c r="Q12" s="933">
        <f ca="1">Q11-Q10</f>
        <v>842921</v>
      </c>
      <c r="S12" s="1327"/>
      <c r="T12" s="1328"/>
      <c r="U12" s="1329"/>
      <c r="V12" s="933"/>
      <c r="Z12" s="1349" t="s">
        <v>9500</v>
      </c>
      <c r="AA12" s="1350"/>
      <c r="AB12" s="1350"/>
      <c r="AC12" s="937">
        <v>2434251</v>
      </c>
    </row>
    <row r="13" spans="2:29" s="970" customFormat="1" ht="21.75" thickBot="1" x14ac:dyDescent="0.4">
      <c r="B13" s="1340" t="s">
        <v>11049</v>
      </c>
      <c r="C13" s="1341"/>
      <c r="D13" s="1342"/>
      <c r="E13" s="933"/>
      <c r="H13" s="1326"/>
      <c r="I13" s="1306"/>
      <c r="J13" s="1306"/>
      <c r="K13" s="933"/>
      <c r="N13" s="1326"/>
      <c r="O13" s="1306"/>
      <c r="P13" s="1306"/>
      <c r="Q13" s="933"/>
      <c r="S13" s="1340" t="s">
        <v>11049</v>
      </c>
      <c r="T13" s="1341"/>
      <c r="U13" s="1342"/>
      <c r="V13" s="933"/>
      <c r="Z13" s="1333" t="s">
        <v>2615</v>
      </c>
      <c r="AA13" s="1334"/>
      <c r="AB13" s="1334"/>
      <c r="AC13" s="969">
        <f>AC11-AC12</f>
        <v>13757253.030833334</v>
      </c>
    </row>
    <row r="14" spans="2:29" ht="18.75" x14ac:dyDescent="0.3">
      <c r="B14" s="1327" t="s">
        <v>9497</v>
      </c>
      <c r="C14" s="1328"/>
      <c r="D14" s="1329"/>
      <c r="E14" s="933">
        <v>300000</v>
      </c>
      <c r="H14" s="1327"/>
      <c r="I14" s="1328"/>
      <c r="J14" s="1329"/>
      <c r="K14" s="933"/>
      <c r="N14" s="1327"/>
      <c r="O14" s="1328"/>
      <c r="P14" s="1329"/>
      <c r="Q14" s="933"/>
      <c r="S14" s="1327" t="s">
        <v>9497</v>
      </c>
      <c r="T14" s="1328"/>
      <c r="U14" s="1329"/>
      <c r="V14" s="933">
        <v>300000</v>
      </c>
      <c r="Z14" s="935"/>
      <c r="AA14" s="935"/>
      <c r="AB14" s="935"/>
      <c r="AC14" s="936"/>
    </row>
    <row r="15" spans="2:29" ht="18.75" x14ac:dyDescent="0.3">
      <c r="B15" s="1327" t="s">
        <v>9498</v>
      </c>
      <c r="C15" s="1328"/>
      <c r="D15" s="1329"/>
      <c r="E15" s="933">
        <v>500000</v>
      </c>
      <c r="F15" s="302"/>
      <c r="G15" s="302"/>
      <c r="L15" s="302"/>
      <c r="M15" s="302"/>
      <c r="R15" s="302"/>
      <c r="S15" s="1327" t="s">
        <v>9498</v>
      </c>
      <c r="T15" s="1328"/>
      <c r="U15" s="1329"/>
      <c r="V15" s="933">
        <v>500000</v>
      </c>
      <c r="W15" s="302"/>
      <c r="X15" s="302"/>
      <c r="Y15" s="302"/>
      <c r="Z15" s="935"/>
      <c r="AA15" s="935"/>
      <c r="AB15" s="935"/>
      <c r="AC15" s="936"/>
    </row>
    <row r="16" spans="2:29" ht="18.75" x14ac:dyDescent="0.3">
      <c r="B16" s="1327" t="s">
        <v>12745</v>
      </c>
      <c r="C16" s="1328"/>
      <c r="D16" s="1329"/>
      <c r="E16" s="933"/>
      <c r="F16" s="302"/>
      <c r="G16" s="302"/>
      <c r="L16" s="302"/>
      <c r="M16" s="302"/>
      <c r="R16" s="302"/>
      <c r="S16" s="1327" t="s">
        <v>11052</v>
      </c>
      <c r="T16" s="1328"/>
      <c r="U16" s="1329"/>
      <c r="V16" s="1098">
        <v>0</v>
      </c>
      <c r="W16" s="302"/>
      <c r="X16" s="302"/>
      <c r="Y16" s="302"/>
      <c r="Z16" s="935"/>
      <c r="AA16" s="935"/>
      <c r="AB16" s="935"/>
      <c r="AC16" s="936"/>
    </row>
    <row r="17" spans="2:29" ht="21" x14ac:dyDescent="0.35">
      <c r="B17" s="1338"/>
      <c r="C17" s="1339"/>
      <c r="D17" s="1339"/>
      <c r="E17" s="1047"/>
      <c r="F17" s="302"/>
      <c r="G17" s="302"/>
      <c r="K17" s="3">
        <f ca="1">K12+K7</f>
        <v>-11935410</v>
      </c>
      <c r="L17" s="302"/>
      <c r="M17" s="302"/>
      <c r="Q17" s="3">
        <f ca="1">Q12+Q7</f>
        <v>7637996</v>
      </c>
      <c r="R17" s="302"/>
      <c r="S17" s="1338" t="s">
        <v>11406</v>
      </c>
      <c r="T17" s="1339"/>
      <c r="U17" s="1339"/>
      <c r="V17" s="1047">
        <v>3707947</v>
      </c>
      <c r="W17" s="302"/>
      <c r="X17" s="302"/>
      <c r="Y17" s="302"/>
      <c r="Z17" s="935"/>
      <c r="AA17" s="935"/>
      <c r="AB17" s="935"/>
      <c r="AC17" s="936"/>
    </row>
    <row r="18" spans="2:29" ht="21" x14ac:dyDescent="0.35">
      <c r="B18" s="1338"/>
      <c r="C18" s="1339"/>
      <c r="D18" s="1339"/>
      <c r="E18" s="1047"/>
      <c r="F18" s="302"/>
      <c r="G18" s="302"/>
      <c r="K18" s="3"/>
      <c r="L18" s="302"/>
      <c r="M18" s="302"/>
      <c r="R18" s="302"/>
      <c r="S18" s="1338"/>
      <c r="T18" s="1339"/>
      <c r="U18" s="1339"/>
      <c r="V18" s="1047"/>
      <c r="W18" s="302"/>
      <c r="X18" s="302"/>
      <c r="Y18" s="302"/>
      <c r="Z18" s="935"/>
      <c r="AA18" s="935"/>
      <c r="AB18" s="935"/>
      <c r="AC18" s="936"/>
    </row>
    <row r="19" spans="2:29" ht="19.5" thickBot="1" x14ac:dyDescent="0.35">
      <c r="B19" s="1326"/>
      <c r="C19" s="1306"/>
      <c r="D19" s="1306"/>
      <c r="E19" s="1048"/>
      <c r="F19" s="302"/>
      <c r="G19" s="302"/>
      <c r="K19" s="3"/>
      <c r="L19" s="302"/>
      <c r="M19" s="302"/>
      <c r="R19" s="302"/>
      <c r="S19" s="1326"/>
      <c r="T19" s="1306"/>
      <c r="U19" s="1306"/>
      <c r="V19" s="1048"/>
      <c r="W19" s="302"/>
      <c r="X19" s="302"/>
      <c r="Y19" s="302"/>
      <c r="Z19" s="935"/>
      <c r="AA19" s="935"/>
      <c r="AB19" s="935"/>
      <c r="AC19" s="936"/>
    </row>
    <row r="20" spans="2:29" ht="21" x14ac:dyDescent="0.35">
      <c r="B20" s="1326" t="s">
        <v>11051</v>
      </c>
      <c r="C20" s="1306"/>
      <c r="D20" s="1306"/>
      <c r="E20" s="1047">
        <f>SUM(E14:E19)</f>
        <v>800000</v>
      </c>
      <c r="K20" s="3"/>
      <c r="S20" s="1326" t="s">
        <v>11051</v>
      </c>
      <c r="T20" s="1306"/>
      <c r="U20" s="1306"/>
      <c r="V20" s="1047">
        <f>SUM(V14:V19)</f>
        <v>4507947</v>
      </c>
      <c r="Z20" s="1335" t="s">
        <v>9501</v>
      </c>
      <c r="AA20" s="1336"/>
      <c r="AB20" s="1336"/>
      <c r="AC20" s="1337"/>
    </row>
    <row r="21" spans="2:29" s="930" customFormat="1" ht="21" x14ac:dyDescent="0.35">
      <c r="B21" s="1338"/>
      <c r="C21" s="1339"/>
      <c r="D21" s="1339"/>
      <c r="E21" s="1047"/>
      <c r="H21"/>
      <c r="I21"/>
      <c r="J21"/>
      <c r="K21"/>
      <c r="N21"/>
      <c r="O21"/>
      <c r="P21"/>
      <c r="Q21"/>
      <c r="S21" s="1338"/>
      <c r="T21" s="1339"/>
      <c r="U21" s="1339"/>
      <c r="V21" s="1047"/>
      <c r="Z21" s="971" t="s">
        <v>9503</v>
      </c>
      <c r="AA21" s="967" t="s">
        <v>4751</v>
      </c>
      <c r="AB21" s="967" t="s">
        <v>1202</v>
      </c>
      <c r="AC21" s="973" t="s">
        <v>1894</v>
      </c>
    </row>
    <row r="22" spans="2:29" s="930" customFormat="1" ht="21.75" thickBot="1" x14ac:dyDescent="0.4">
      <c r="B22" s="1333" t="s">
        <v>2615</v>
      </c>
      <c r="C22" s="1334"/>
      <c r="D22" s="1334"/>
      <c r="E22" s="969">
        <f ca="1">E11-E20</f>
        <v>84457598.813959986</v>
      </c>
      <c r="H22"/>
      <c r="I22"/>
      <c r="J22"/>
      <c r="K22"/>
      <c r="N22"/>
      <c r="O22"/>
      <c r="P22"/>
      <c r="Q22"/>
      <c r="S22" s="1333" t="s">
        <v>2615</v>
      </c>
      <c r="T22" s="1334"/>
      <c r="U22" s="1334"/>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35" t="s">
        <v>9501</v>
      </c>
      <c r="C24" s="1336"/>
      <c r="D24" s="1336"/>
      <c r="E24" s="1337"/>
      <c r="H24"/>
      <c r="I24"/>
      <c r="J24"/>
      <c r="K24"/>
      <c r="N24"/>
      <c r="O24"/>
      <c r="P24"/>
      <c r="Q24"/>
      <c r="S24" s="1335" t="s">
        <v>9501</v>
      </c>
      <c r="T24" s="1336"/>
      <c r="U24" s="1336"/>
      <c r="V24" s="1337"/>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27871007.608606797</v>
      </c>
      <c r="D27" s="941">
        <f ca="1">D26*E22</f>
        <v>27871007.608606797</v>
      </c>
      <c r="E27" s="934">
        <f ca="1">E26*E22</f>
        <v>28715583.596746396</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3925000</v>
      </c>
    </row>
    <row r="29" spans="2:29" ht="38.25" thickBot="1" x14ac:dyDescent="0.3">
      <c r="B29" s="939" t="s">
        <v>9506</v>
      </c>
      <c r="C29" s="944">
        <f ca="1">C27-C28</f>
        <v>27871007.608606797</v>
      </c>
      <c r="D29" s="944">
        <f t="shared" ref="D29:E29" ca="1" si="1">D27-D28</f>
        <v>27871007.608606797</v>
      </c>
      <c r="E29" s="945">
        <f t="shared" ca="1" si="1"/>
        <v>28715583.596746396</v>
      </c>
      <c r="S29" s="939" t="s">
        <v>9506</v>
      </c>
      <c r="T29" s="944">
        <f ca="1">T27-T28</f>
        <v>0.40919332206249237</v>
      </c>
      <c r="U29" s="944">
        <f t="shared" ref="U29" ca="1" si="2">U27-U28</f>
        <v>2109683.4091933221</v>
      </c>
      <c r="V29" s="945">
        <f t="shared" ref="V29" ca="1" si="3">V27-V28</f>
        <v>8036491.9973506946</v>
      </c>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63" t="s">
        <v>5474</v>
      </c>
      <c r="B1" s="1363"/>
      <c r="C1" s="1363"/>
      <c r="D1" s="1363"/>
      <c r="E1" s="1363"/>
      <c r="F1" s="1363"/>
      <c r="G1" s="1363"/>
      <c r="H1" s="1363"/>
      <c r="I1" s="1363"/>
      <c r="J1" s="1363"/>
    </row>
    <row r="2" spans="1:11" x14ac:dyDescent="0.25">
      <c r="A2" s="1363"/>
      <c r="B2" s="1363"/>
      <c r="C2" s="1363"/>
      <c r="D2" s="1363"/>
      <c r="E2" s="1363"/>
      <c r="F2" s="1363"/>
      <c r="G2" s="1363"/>
      <c r="H2" s="1363"/>
      <c r="I2" s="1363"/>
      <c r="J2" s="1363"/>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62" t="s">
        <v>5483</v>
      </c>
      <c r="B11" s="1362"/>
      <c r="C11" s="1362"/>
      <c r="D11" s="1362"/>
    </row>
    <row r="12" spans="1:11" x14ac:dyDescent="0.25">
      <c r="A12" s="361" t="s">
        <v>5158</v>
      </c>
      <c r="B12" s="361" t="s">
        <v>939</v>
      </c>
      <c r="C12" s="361" t="s">
        <v>1202</v>
      </c>
      <c r="D12" s="361" t="s">
        <v>1894</v>
      </c>
      <c r="E12" s="3"/>
      <c r="G12" s="1364" t="s">
        <v>5484</v>
      </c>
      <c r="H12" s="1365"/>
      <c r="I12" s="1366"/>
      <c r="J12" s="371">
        <f>H9+I9+J9</f>
        <v>9658438.778794989</v>
      </c>
    </row>
    <row r="13" spans="1:11" x14ac:dyDescent="0.25">
      <c r="A13" s="2" t="s">
        <v>5159</v>
      </c>
      <c r="B13" s="15">
        <v>9323439</v>
      </c>
      <c r="C13" s="15">
        <v>9323439</v>
      </c>
      <c r="D13" s="15">
        <v>9605968</v>
      </c>
      <c r="G13" s="1364" t="s">
        <v>5485</v>
      </c>
      <c r="H13" s="1365"/>
      <c r="I13" s="1366"/>
      <c r="J13" s="371">
        <f>J31</f>
        <v>5549996</v>
      </c>
    </row>
    <row r="14" spans="1:11" x14ac:dyDescent="0.25">
      <c r="A14" s="2" t="s">
        <v>5160</v>
      </c>
      <c r="B14" s="15">
        <v>7575873</v>
      </c>
      <c r="C14" s="15">
        <v>7575873</v>
      </c>
      <c r="D14" s="15">
        <v>7805445</v>
      </c>
      <c r="G14" s="1364" t="s">
        <v>5486</v>
      </c>
      <c r="H14" s="1365"/>
      <c r="I14" s="1366"/>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67" t="s">
        <v>5487</v>
      </c>
      <c r="G18" s="1367"/>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62" t="s">
        <v>5491</v>
      </c>
      <c r="J22" s="1362"/>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76" t="s">
        <v>7877</v>
      </c>
      <c r="B40" s="1277"/>
      <c r="C40" s="1277"/>
      <c r="D40" s="1277"/>
      <c r="E40" s="1277"/>
      <c r="F40" s="1277"/>
      <c r="G40" s="1277"/>
      <c r="H40" s="1277"/>
      <c r="I40" s="1277"/>
      <c r="J40" s="1277"/>
      <c r="K40" s="1278"/>
    </row>
    <row r="41" spans="1:12" ht="15.75" thickBot="1" x14ac:dyDescent="0.3">
      <c r="A41" s="1282"/>
      <c r="B41" s="1283"/>
      <c r="C41" s="1283"/>
      <c r="D41" s="1283"/>
      <c r="E41" s="1283"/>
      <c r="F41" s="1283"/>
      <c r="G41" s="1283"/>
      <c r="H41" s="1283"/>
      <c r="I41" s="1283"/>
      <c r="J41" s="1283"/>
      <c r="K41" s="1284"/>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76" t="s">
        <v>7169</v>
      </c>
      <c r="B51" s="1277"/>
      <c r="C51" s="1277"/>
      <c r="D51" s="1277"/>
      <c r="E51" s="1277"/>
      <c r="F51" s="1277"/>
      <c r="G51" s="1277"/>
      <c r="H51" s="1277"/>
      <c r="I51" s="1277"/>
      <c r="J51" s="1277"/>
      <c r="K51" s="1278"/>
    </row>
    <row r="52" spans="1:14" ht="15.75" thickBot="1" x14ac:dyDescent="0.3">
      <c r="A52" s="1282"/>
      <c r="B52" s="1283"/>
      <c r="C52" s="1283"/>
      <c r="D52" s="1283"/>
      <c r="E52" s="1283"/>
      <c r="F52" s="1283"/>
      <c r="G52" s="1283"/>
      <c r="H52" s="1283"/>
      <c r="I52" s="1283"/>
      <c r="J52" s="1283"/>
      <c r="K52" s="1284"/>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9" t="s">
        <v>7170</v>
      </c>
      <c r="B59" s="1280"/>
      <c r="C59" s="1280"/>
      <c r="D59" s="1280"/>
      <c r="E59" s="1280"/>
      <c r="F59" s="1280"/>
      <c r="G59" s="1280"/>
      <c r="H59" s="1280"/>
      <c r="I59" s="1280"/>
      <c r="J59" s="1280"/>
      <c r="K59" s="1280"/>
      <c r="L59" s="966"/>
      <c r="M59" s="966"/>
    </row>
    <row r="60" spans="1:14" ht="15.75" customHeight="1" x14ac:dyDescent="0.25">
      <c r="A60" s="1360"/>
      <c r="B60" s="1361"/>
      <c r="C60" s="1361"/>
      <c r="D60" s="1361"/>
      <c r="E60" s="1361"/>
      <c r="F60" s="1361"/>
      <c r="G60" s="1361"/>
      <c r="H60" s="1361"/>
      <c r="I60" s="1361"/>
      <c r="J60" s="1361"/>
      <c r="K60" s="1361"/>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7" t="s">
        <v>10399</v>
      </c>
      <c r="F66" s="1358"/>
      <c r="G66" s="1359"/>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6" t="s">
        <v>8164</v>
      </c>
      <c r="B74" s="1277"/>
      <c r="C74" s="1277"/>
      <c r="D74" s="1277"/>
      <c r="E74" s="1277"/>
      <c r="F74" s="1277"/>
      <c r="G74" s="1277"/>
      <c r="H74" s="1277"/>
      <c r="I74" s="1277"/>
      <c r="J74" s="1277"/>
      <c r="K74" s="1277"/>
      <c r="L74" s="1278"/>
    </row>
    <row r="75" spans="1:20" ht="15.75" customHeight="1" thickBot="1" x14ac:dyDescent="0.3">
      <c r="A75" s="1282"/>
      <c r="B75" s="1283"/>
      <c r="C75" s="1283"/>
      <c r="D75" s="1283"/>
      <c r="E75" s="1283"/>
      <c r="F75" s="1283"/>
      <c r="G75" s="1283"/>
      <c r="H75" s="1283"/>
      <c r="I75" s="1283"/>
      <c r="J75" s="1283"/>
      <c r="K75" s="1283"/>
      <c r="L75" s="1284"/>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3925000</v>
      </c>
    </row>
    <row r="79" spans="1:20" s="930" customFormat="1" ht="30" x14ac:dyDescent="0.25">
      <c r="I79" s="964" t="s">
        <v>5482</v>
      </c>
      <c r="J79" s="512">
        <f>J77-J78</f>
        <v>1689607.3391933218</v>
      </c>
      <c r="K79" s="512">
        <f>K77-K78</f>
        <v>3799290.3391933218</v>
      </c>
      <c r="L79" s="512">
        <f>L77-L78</f>
        <v>9777299.1373506952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54" t="s">
        <v>10498</v>
      </c>
      <c r="D82" s="1355"/>
      <c r="E82" s="1355"/>
      <c r="F82" s="1355"/>
      <c r="G82" s="1355"/>
      <c r="H82" s="1356"/>
      <c r="I82" s="977"/>
      <c r="J82" s="977">
        <f>19830000/3</f>
        <v>6610000</v>
      </c>
      <c r="K82" s="977">
        <f>19830000/3</f>
        <v>6610000</v>
      </c>
      <c r="L82" s="977">
        <f>19830000/3</f>
        <v>6610000</v>
      </c>
      <c r="M82" s="949"/>
    </row>
    <row r="83" spans="1:17" x14ac:dyDescent="0.25">
      <c r="M83" s="3"/>
    </row>
    <row r="84" spans="1:17" s="930" customFormat="1" ht="26.25" customHeight="1" x14ac:dyDescent="0.25">
      <c r="C84" s="1354" t="s">
        <v>10536</v>
      </c>
      <c r="D84" s="1355"/>
      <c r="E84" s="1355"/>
      <c r="F84" s="1355"/>
      <c r="G84" s="1355"/>
      <c r="H84" s="1356"/>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2093465.804017362</v>
      </c>
      <c r="N86" s="974">
        <f>L86+K86+J86</f>
        <v>-7785303.1842626603</v>
      </c>
      <c r="O86" s="948"/>
      <c r="P86" s="948"/>
      <c r="Q86" s="948"/>
    </row>
    <row r="87" spans="1:17" x14ac:dyDescent="0.25">
      <c r="N87" s="1"/>
      <c r="O87" s="1"/>
      <c r="P87" s="1"/>
    </row>
    <row r="88" spans="1:17" ht="15.75" thickBot="1" x14ac:dyDescent="0.3">
      <c r="N88" s="1"/>
      <c r="O88" s="1"/>
      <c r="P88" s="1"/>
    </row>
    <row r="89" spans="1:17" x14ac:dyDescent="0.25">
      <c r="A89" s="1276" t="s">
        <v>10401</v>
      </c>
      <c r="B89" s="1277"/>
      <c r="C89" s="1277"/>
      <c r="D89" s="1277"/>
      <c r="E89" s="1277"/>
      <c r="F89" s="1277"/>
      <c r="G89" s="1277"/>
      <c r="H89" s="1277"/>
      <c r="I89" s="1277"/>
      <c r="J89" s="1277"/>
      <c r="K89" s="1278"/>
      <c r="L89" s="3"/>
      <c r="M89" s="3"/>
    </row>
    <row r="90" spans="1:17" ht="15.75" thickBot="1" x14ac:dyDescent="0.3">
      <c r="A90" s="1282"/>
      <c r="B90" s="1283"/>
      <c r="C90" s="1283"/>
      <c r="D90" s="1283"/>
      <c r="E90" s="1283"/>
      <c r="F90" s="1283"/>
      <c r="G90" s="1283"/>
      <c r="H90" s="1283"/>
      <c r="I90" s="1283"/>
      <c r="J90" s="1283"/>
      <c r="K90" s="1284"/>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259455612.18604001</v>
      </c>
      <c r="C92" s="367">
        <f>'Main Summary'!C19</f>
        <v>332277801</v>
      </c>
      <c r="D92" s="367">
        <f>C92-B92</f>
        <v>72822188.813959986</v>
      </c>
      <c r="E92" s="367"/>
      <c r="F92" s="367"/>
      <c r="G92" s="511"/>
      <c r="H92" s="512">
        <f>D92-E92+F92-G92</f>
        <v>72822188.813959986</v>
      </c>
      <c r="I92" s="367">
        <f>H92*33%</f>
        <v>24031322.308606796</v>
      </c>
      <c r="J92" s="367">
        <f>H92*33%</f>
        <v>24031322.308606796</v>
      </c>
      <c r="K92" s="367">
        <f>H92*34%</f>
        <v>24759544.196746398</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22031322.308606796</v>
      </c>
      <c r="J94" s="284">
        <f t="shared" ref="J94:K94" si="5">J92-J93</f>
        <v>24031322.308606796</v>
      </c>
      <c r="K94" s="284">
        <f t="shared" si="5"/>
        <v>24509544.196746398</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8" t="s">
        <v>2611</v>
      </c>
      <c r="B2" s="1378"/>
      <c r="C2" s="1378"/>
      <c r="D2" s="1378"/>
      <c r="E2" s="1378"/>
      <c r="F2" s="1378"/>
      <c r="G2" s="1378"/>
      <c r="H2" s="1378"/>
      <c r="I2" s="1378"/>
      <c r="J2" s="1378"/>
      <c r="K2" s="1378"/>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76">
        <v>28459027</v>
      </c>
      <c r="B4" s="1376">
        <v>35457479</v>
      </c>
      <c r="C4" s="1376">
        <f>B4-A4</f>
        <v>6998452</v>
      </c>
      <c r="D4" s="1376" t="s">
        <v>2619</v>
      </c>
      <c r="E4" s="226"/>
      <c r="F4" s="226"/>
      <c r="G4" s="226"/>
      <c r="H4" s="1376">
        <f>C4</f>
        <v>6998452</v>
      </c>
      <c r="I4" s="1376">
        <f>H4*25%</f>
        <v>1749613</v>
      </c>
      <c r="J4" s="1376">
        <f>H4*25%</f>
        <v>1749613</v>
      </c>
      <c r="K4" s="1376">
        <f>H4*50%</f>
        <v>3499226</v>
      </c>
    </row>
    <row r="5" spans="1:11" ht="21" customHeight="1" x14ac:dyDescent="0.25">
      <c r="A5" s="1376"/>
      <c r="B5" s="1376"/>
      <c r="C5" s="1376"/>
      <c r="D5" s="1376"/>
      <c r="E5" s="226"/>
      <c r="F5" s="226"/>
      <c r="G5" s="226"/>
      <c r="H5" s="1376"/>
      <c r="I5" s="1376"/>
      <c r="J5" s="1376"/>
      <c r="K5" s="1376"/>
    </row>
    <row r="6" spans="1:11" ht="15.75" x14ac:dyDescent="0.25">
      <c r="A6" s="1377" t="s">
        <v>2620</v>
      </c>
      <c r="B6" s="1377"/>
      <c r="C6" s="1377"/>
      <c r="D6" s="1377"/>
      <c r="E6" s="1377"/>
      <c r="F6" s="1377"/>
      <c r="G6" s="1377"/>
      <c r="H6" s="1377"/>
      <c r="I6" s="187" t="s">
        <v>158</v>
      </c>
      <c r="J6" s="187" t="s">
        <v>2621</v>
      </c>
      <c r="K6" s="187" t="s">
        <v>2621</v>
      </c>
    </row>
    <row r="7" spans="1:11" ht="15.75" x14ac:dyDescent="0.25">
      <c r="A7" s="1377" t="s">
        <v>2622</v>
      </c>
      <c r="B7" s="1377"/>
      <c r="C7" s="1377"/>
      <c r="D7" s="1377"/>
      <c r="E7" s="1377"/>
      <c r="F7" s="1377"/>
      <c r="G7" s="1377"/>
      <c r="H7" s="1377"/>
      <c r="I7" s="187" t="s">
        <v>2623</v>
      </c>
      <c r="J7" s="188">
        <f>J4</f>
        <v>1749613</v>
      </c>
      <c r="K7" s="188">
        <f>K4</f>
        <v>3499226</v>
      </c>
    </row>
    <row r="9" spans="1:11" ht="18" x14ac:dyDescent="0.25">
      <c r="A9" s="1378" t="s">
        <v>2624</v>
      </c>
      <c r="B9" s="1378"/>
      <c r="C9" s="1378"/>
      <c r="D9" s="1378"/>
      <c r="E9" s="1378"/>
      <c r="F9" s="1378"/>
      <c r="G9" s="1378"/>
      <c r="H9" s="1378"/>
      <c r="I9" s="1378"/>
      <c r="J9" s="1378"/>
      <c r="K9" s="1378"/>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76">
        <v>42596884</v>
      </c>
      <c r="B11" s="1376">
        <v>51367818</v>
      </c>
      <c r="C11" s="1376">
        <f>B11-A11</f>
        <v>8770934</v>
      </c>
      <c r="D11" s="1376" t="s">
        <v>2619</v>
      </c>
      <c r="E11" s="226"/>
      <c r="F11" s="226"/>
      <c r="G11" s="226"/>
      <c r="H11" s="1376">
        <f>C11</f>
        <v>8770934</v>
      </c>
      <c r="I11" s="1376">
        <f>H11*25%</f>
        <v>2192733.5</v>
      </c>
      <c r="J11" s="1376">
        <f>H11*25%</f>
        <v>2192733.5</v>
      </c>
      <c r="K11" s="1376">
        <f>H11*50%</f>
        <v>4385467</v>
      </c>
    </row>
    <row r="12" spans="1:11" ht="12.75" customHeight="1" x14ac:dyDescent="0.25">
      <c r="A12" s="1376"/>
      <c r="B12" s="1376"/>
      <c r="C12" s="1376"/>
      <c r="D12" s="1376"/>
      <c r="E12" s="226"/>
      <c r="F12" s="226"/>
      <c r="G12" s="226"/>
      <c r="H12" s="1376"/>
      <c r="I12" s="1376"/>
      <c r="J12" s="1376"/>
      <c r="K12" s="1376"/>
    </row>
    <row r="13" spans="1:11" ht="15.75" x14ac:dyDescent="0.25">
      <c r="A13" s="1377" t="s">
        <v>2625</v>
      </c>
      <c r="B13" s="1377"/>
      <c r="C13" s="1377"/>
      <c r="D13" s="1377"/>
      <c r="E13" s="1377"/>
      <c r="F13" s="1377"/>
      <c r="G13" s="1377"/>
      <c r="H13" s="1377"/>
      <c r="I13" s="187" t="s">
        <v>158</v>
      </c>
      <c r="J13" s="189">
        <v>84775</v>
      </c>
      <c r="K13" s="187" t="s">
        <v>2621</v>
      </c>
    </row>
    <row r="14" spans="1:11" ht="15.75" x14ac:dyDescent="0.25">
      <c r="A14" s="1377" t="s">
        <v>2622</v>
      </c>
      <c r="B14" s="1377"/>
      <c r="C14" s="1377"/>
      <c r="D14" s="1377"/>
      <c r="E14" s="1377"/>
      <c r="F14" s="1377"/>
      <c r="G14" s="1377"/>
      <c r="H14" s="1377"/>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78" t="s">
        <v>2626</v>
      </c>
      <c r="B17" s="1378"/>
      <c r="C17" s="1378"/>
      <c r="D17" s="1378"/>
      <c r="E17" s="1378"/>
      <c r="F17" s="1378"/>
      <c r="G17" s="1378"/>
      <c r="H17" s="1378"/>
      <c r="I17" s="1378"/>
      <c r="J17" s="1378"/>
      <c r="K17" s="1378"/>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76">
        <v>91625888</v>
      </c>
      <c r="B19" s="1376">
        <v>130688607</v>
      </c>
      <c r="C19" s="1376">
        <f>B19-A19</f>
        <v>39062719</v>
      </c>
      <c r="D19" s="1376">
        <v>7500000</v>
      </c>
      <c r="E19" s="226"/>
      <c r="F19" s="226"/>
      <c r="G19" s="226"/>
      <c r="H19" s="1376">
        <f>C19</f>
        <v>39062719</v>
      </c>
      <c r="I19" s="1376">
        <f>H19*25%</f>
        <v>9765679.75</v>
      </c>
      <c r="J19" s="1376">
        <f>H19*25%</f>
        <v>9765679.75</v>
      </c>
      <c r="K19" s="1376">
        <f>H19*50%</f>
        <v>19531359.5</v>
      </c>
    </row>
    <row r="20" spans="1:11" ht="12.75" customHeight="1" x14ac:dyDescent="0.25">
      <c r="A20" s="1376"/>
      <c r="B20" s="1376"/>
      <c r="C20" s="1376"/>
      <c r="D20" s="1376"/>
      <c r="E20" s="226"/>
      <c r="F20" s="226"/>
      <c r="G20" s="226"/>
      <c r="H20" s="1376"/>
      <c r="I20" s="1376"/>
      <c r="J20" s="1376"/>
      <c r="K20" s="1376"/>
    </row>
    <row r="21" spans="1:11" ht="15.75" x14ac:dyDescent="0.25">
      <c r="A21" s="1377" t="s">
        <v>2625</v>
      </c>
      <c r="B21" s="1377"/>
      <c r="C21" s="1377"/>
      <c r="D21" s="1377"/>
      <c r="E21" s="1377"/>
      <c r="F21" s="1377"/>
      <c r="G21" s="1377"/>
      <c r="H21" s="1377"/>
      <c r="I21" s="189">
        <v>13000000</v>
      </c>
      <c r="J21" s="187"/>
      <c r="K21" s="187"/>
    </row>
    <row r="22" spans="1:11" ht="15.75" x14ac:dyDescent="0.25">
      <c r="A22" s="1377" t="s">
        <v>2622</v>
      </c>
      <c r="B22" s="1377"/>
      <c r="C22" s="1377"/>
      <c r="D22" s="1377"/>
      <c r="E22" s="1377"/>
      <c r="F22" s="1377"/>
      <c r="G22" s="1377"/>
      <c r="H22" s="1377"/>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1" t="s">
        <v>2636</v>
      </c>
      <c r="B36" s="1371"/>
      <c r="C36" s="1371"/>
      <c r="D36" s="1371"/>
      <c r="E36" s="1371"/>
      <c r="F36" s="1371"/>
      <c r="G36" s="1371"/>
      <c r="H36" s="1371"/>
      <c r="I36" s="1371"/>
      <c r="J36" s="1371"/>
      <c r="K36" s="1371"/>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80">
        <f>'Main Summary'!$AG$73</f>
        <v>31688154.002880182</v>
      </c>
      <c r="B38" s="1380">
        <f>'Main Summary'!$AH$73</f>
        <v>37164776</v>
      </c>
      <c r="C38" s="1380">
        <f>B38-A38</f>
        <v>5476621.9971198179</v>
      </c>
      <c r="D38" s="1380">
        <v>6000000</v>
      </c>
      <c r="E38" s="1383"/>
      <c r="F38" s="1383"/>
      <c r="G38" s="1380">
        <v>300000</v>
      </c>
      <c r="H38" s="1380">
        <f>C38-D38-G38</f>
        <v>-823378.00288018212</v>
      </c>
      <c r="I38" s="1380">
        <f>H38*33%</f>
        <v>-271714.74095046014</v>
      </c>
      <c r="J38" s="1380">
        <f>H38*33%</f>
        <v>-271714.74095046014</v>
      </c>
      <c r="K38" s="1380">
        <f>H38*34%</f>
        <v>-279948.52097926196</v>
      </c>
    </row>
    <row r="39" spans="1:13" ht="16.899999999999999" customHeight="1" x14ac:dyDescent="0.25">
      <c r="A39" s="1380"/>
      <c r="B39" s="1380"/>
      <c r="C39" s="1380"/>
      <c r="D39" s="1380"/>
      <c r="E39" s="1384"/>
      <c r="F39" s="1384"/>
      <c r="G39" s="1380"/>
      <c r="H39" s="1380"/>
      <c r="I39" s="1380"/>
      <c r="J39" s="1380"/>
      <c r="K39" s="1380"/>
    </row>
    <row r="40" spans="1:13" ht="16.5" x14ac:dyDescent="0.25">
      <c r="A40" s="1382" t="s">
        <v>2637</v>
      </c>
      <c r="B40" s="1382"/>
      <c r="C40" s="1382"/>
      <c r="D40" s="1382"/>
      <c r="E40" s="1382"/>
      <c r="F40" s="1382"/>
      <c r="G40" s="1382"/>
      <c r="H40" s="1382"/>
      <c r="I40" s="232">
        <v>3234320</v>
      </c>
      <c r="J40" s="232"/>
      <c r="K40" s="232"/>
    </row>
    <row r="41" spans="1:13" ht="16.5" x14ac:dyDescent="0.25">
      <c r="A41" s="1382" t="s">
        <v>2865</v>
      </c>
      <c r="B41" s="1382"/>
      <c r="C41" s="1382"/>
      <c r="D41" s="1382"/>
      <c r="E41" s="1382"/>
      <c r="F41" s="1382"/>
      <c r="G41" s="1382"/>
      <c r="H41" s="1382"/>
      <c r="I41" s="232"/>
      <c r="J41" s="232">
        <v>1676486</v>
      </c>
      <c r="K41" s="232">
        <v>6090000</v>
      </c>
    </row>
    <row r="42" spans="1:13" ht="16.5" x14ac:dyDescent="0.25">
      <c r="A42" s="1382" t="s">
        <v>2638</v>
      </c>
      <c r="B42" s="1382"/>
      <c r="C42" s="1382"/>
      <c r="D42" s="1382"/>
      <c r="E42" s="1382"/>
      <c r="F42" s="1382"/>
      <c r="G42" s="1382"/>
      <c r="H42" s="1382"/>
      <c r="I42" s="232">
        <v>1568356</v>
      </c>
      <c r="J42" s="232"/>
      <c r="K42" s="232"/>
    </row>
    <row r="43" spans="1:13" ht="16.5" x14ac:dyDescent="0.25">
      <c r="A43" s="1381" t="s">
        <v>2639</v>
      </c>
      <c r="B43" s="1381"/>
      <c r="C43" s="1381"/>
      <c r="D43" s="1381"/>
      <c r="E43" s="1381"/>
      <c r="F43" s="1381"/>
      <c r="G43" s="1381"/>
      <c r="H43" s="1381"/>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79" t="s">
        <v>2774</v>
      </c>
      <c r="B45" s="1379"/>
      <c r="C45" s="1379"/>
      <c r="D45" s="1379"/>
      <c r="E45" s="1379"/>
      <c r="F45" s="1379"/>
      <c r="G45" s="1379"/>
      <c r="H45" s="1379"/>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71" t="s">
        <v>3294</v>
      </c>
      <c r="B49" s="1371"/>
      <c r="C49" s="1371"/>
      <c r="D49" s="1371"/>
      <c r="E49" s="1371"/>
      <c r="F49" s="1371"/>
      <c r="G49" s="1371"/>
      <c r="H49" s="1371"/>
      <c r="I49" s="1371"/>
      <c r="J49" s="1371"/>
      <c r="K49" s="1371"/>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72">
        <f>'Main Summary'!Z19</f>
        <v>113012540.90419273</v>
      </c>
      <c r="B51" s="1372">
        <f>'Main Summary'!AA19</f>
        <v>164353252</v>
      </c>
      <c r="C51" s="1372">
        <f>B51-A51</f>
        <v>51340711.095807269</v>
      </c>
      <c r="D51" s="1372">
        <v>7000000</v>
      </c>
      <c r="E51" s="1374">
        <f>15000000+6000000</f>
        <v>21000000</v>
      </c>
      <c r="F51" s="345"/>
      <c r="G51" s="1372">
        <v>500000</v>
      </c>
      <c r="H51" s="1372">
        <f>C51-D51-G51-E51</f>
        <v>22840711.095807269</v>
      </c>
      <c r="I51" s="1372">
        <f>H51*33%</f>
        <v>7537434.661616399</v>
      </c>
      <c r="J51" s="1372">
        <f>H51*33%</f>
        <v>7537434.661616399</v>
      </c>
      <c r="K51" s="1372">
        <f>H51*34%</f>
        <v>7765841.7725744722</v>
      </c>
    </row>
    <row r="52" spans="1:13" ht="16.899999999999999" customHeight="1" x14ac:dyDescent="0.25">
      <c r="A52" s="1372"/>
      <c r="B52" s="1372"/>
      <c r="C52" s="1372"/>
      <c r="D52" s="1372"/>
      <c r="E52" s="1375"/>
      <c r="F52" s="346"/>
      <c r="G52" s="1372"/>
      <c r="H52" s="1372"/>
      <c r="I52" s="1372"/>
      <c r="J52" s="1372"/>
      <c r="K52" s="1372"/>
    </row>
    <row r="53" spans="1:13" ht="15.75" x14ac:dyDescent="0.25">
      <c r="A53" s="1373" t="s">
        <v>2637</v>
      </c>
      <c r="B53" s="1373"/>
      <c r="C53" s="1373"/>
      <c r="D53" s="1373"/>
      <c r="E53" s="1373"/>
      <c r="F53" s="1373"/>
      <c r="G53" s="1373"/>
      <c r="H53" s="1373"/>
      <c r="I53" s="226"/>
      <c r="J53" s="226"/>
      <c r="K53" s="226"/>
      <c r="M53" s="1">
        <v>1682985</v>
      </c>
    </row>
    <row r="54" spans="1:13" ht="15.75" x14ac:dyDescent="0.25">
      <c r="A54" s="1373" t="s">
        <v>2865</v>
      </c>
      <c r="B54" s="1373"/>
      <c r="C54" s="1373"/>
      <c r="D54" s="1373"/>
      <c r="E54" s="1373"/>
      <c r="F54" s="1373"/>
      <c r="G54" s="1373"/>
      <c r="H54" s="1373"/>
      <c r="I54" s="226">
        <f>450000+3000000+1300000+200000+6000000</f>
        <v>10950000</v>
      </c>
      <c r="J54" s="226">
        <f>3800000+300000+1500000+89000+1000000+1300000</f>
        <v>7989000</v>
      </c>
      <c r="K54" s="226">
        <f>150000+500000+500000+5000000</f>
        <v>6150000</v>
      </c>
      <c r="M54" s="1">
        <v>26656</v>
      </c>
    </row>
    <row r="55" spans="1:13" ht="15.75" x14ac:dyDescent="0.25">
      <c r="A55" s="1373" t="s">
        <v>4275</v>
      </c>
      <c r="B55" s="1373"/>
      <c r="C55" s="1373"/>
      <c r="D55" s="1373"/>
      <c r="E55" s="1373"/>
      <c r="F55" s="1373"/>
      <c r="G55" s="1373"/>
      <c r="H55" s="1373"/>
      <c r="I55" s="226"/>
      <c r="J55" s="226">
        <v>493250</v>
      </c>
      <c r="K55" s="226"/>
      <c r="M55" s="1">
        <v>7143</v>
      </c>
    </row>
    <row r="56" spans="1:13" ht="15.75" x14ac:dyDescent="0.25">
      <c r="A56" s="1369" t="s">
        <v>2639</v>
      </c>
      <c r="B56" s="1369"/>
      <c r="C56" s="1369"/>
      <c r="D56" s="1369"/>
      <c r="E56" s="1369"/>
      <c r="F56" s="1369"/>
      <c r="G56" s="1369"/>
      <c r="H56" s="1369"/>
      <c r="I56" s="264">
        <f>I51-I53-I54-I55</f>
        <v>-3412565.338383601</v>
      </c>
      <c r="J56" s="264">
        <f>J51+J55-J54</f>
        <v>41684.661616398953</v>
      </c>
      <c r="K56" s="264">
        <f>K51-K53-K54-K55</f>
        <v>1615841.7725744722</v>
      </c>
      <c r="M56" s="1">
        <v>7257</v>
      </c>
    </row>
    <row r="57" spans="1:13" ht="15.75" x14ac:dyDescent="0.25">
      <c r="A57" s="1370" t="s">
        <v>2774</v>
      </c>
      <c r="B57" s="1370"/>
      <c r="C57" s="1370"/>
      <c r="D57" s="1370"/>
      <c r="E57" s="1370"/>
      <c r="F57" s="1370"/>
      <c r="G57" s="1370"/>
      <c r="H57" s="1370"/>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71" t="s">
        <v>3670</v>
      </c>
      <c r="B61" s="1371"/>
      <c r="C61" s="1371"/>
      <c r="D61" s="1371"/>
      <c r="E61" s="1371"/>
      <c r="F61" s="1371"/>
      <c r="G61" s="1371"/>
      <c r="H61" s="1371"/>
      <c r="I61" s="1371"/>
      <c r="J61" s="1371"/>
      <c r="K61" s="1371"/>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72">
        <f>'Main Summary'!V19</f>
        <v>138622950.11069509</v>
      </c>
      <c r="B63" s="1372">
        <f>'Main Summary'!W19</f>
        <v>174948764</v>
      </c>
      <c r="C63" s="1372">
        <f>B63-A63</f>
        <v>36325813.889304906</v>
      </c>
      <c r="D63" s="1372">
        <v>2000000</v>
      </c>
      <c r="E63" s="1374">
        <v>4500000</v>
      </c>
      <c r="F63" s="1374">
        <v>889800</v>
      </c>
      <c r="G63" s="1372">
        <v>500000</v>
      </c>
      <c r="H63" s="1372">
        <f>C63-D63-G63-E63-F63</f>
        <v>28436013.889304906</v>
      </c>
      <c r="I63" s="1372">
        <f>H63*33%</f>
        <v>9383884.5834706202</v>
      </c>
      <c r="J63" s="1372">
        <f>H63*33%</f>
        <v>9383884.5834706202</v>
      </c>
      <c r="K63" s="1372">
        <f>H63*34%</f>
        <v>9668244.7223636694</v>
      </c>
    </row>
    <row r="64" spans="1:13" ht="15" customHeight="1" x14ac:dyDescent="0.25">
      <c r="A64" s="1372"/>
      <c r="B64" s="1372"/>
      <c r="C64" s="1372"/>
      <c r="D64" s="1372"/>
      <c r="E64" s="1375"/>
      <c r="F64" s="1375"/>
      <c r="G64" s="1372"/>
      <c r="H64" s="1372"/>
      <c r="I64" s="1372"/>
      <c r="J64" s="1372"/>
      <c r="K64" s="1372"/>
    </row>
    <row r="65" spans="1:18" ht="27" customHeight="1" x14ac:dyDescent="0.25">
      <c r="A65" s="1373" t="s">
        <v>2865</v>
      </c>
      <c r="B65" s="1373"/>
      <c r="C65" s="1373"/>
      <c r="D65" s="1373"/>
      <c r="E65" s="1373"/>
      <c r="F65" s="1373"/>
      <c r="G65" s="1373"/>
      <c r="H65" s="1373"/>
      <c r="I65" s="226">
        <f>'old Sharing details'!H30</f>
        <v>20909127</v>
      </c>
      <c r="J65" s="226">
        <f>'old Sharing details'!H65</f>
        <v>20630910</v>
      </c>
      <c r="K65" s="226">
        <f>'old Sharing details'!D125</f>
        <v>17742859</v>
      </c>
    </row>
    <row r="66" spans="1:18" ht="27" customHeight="1" x14ac:dyDescent="0.25">
      <c r="A66" s="1369" t="s">
        <v>2639</v>
      </c>
      <c r="B66" s="1369"/>
      <c r="C66" s="1369"/>
      <c r="D66" s="1369"/>
      <c r="E66" s="1369"/>
      <c r="F66" s="1369"/>
      <c r="G66" s="1369"/>
      <c r="H66" s="1369"/>
      <c r="I66" s="264">
        <f>I63-I65</f>
        <v>-11525242.41652938</v>
      </c>
      <c r="J66" s="264">
        <f t="shared" ref="J66:K66" si="0">J63-J65</f>
        <v>-11247025.41652938</v>
      </c>
      <c r="K66" s="264">
        <f t="shared" si="0"/>
        <v>-8074614.2776363306</v>
      </c>
    </row>
    <row r="67" spans="1:18" ht="15.75" x14ac:dyDescent="0.25">
      <c r="A67" s="1370" t="s">
        <v>2774</v>
      </c>
      <c r="B67" s="1370"/>
      <c r="C67" s="1370"/>
      <c r="D67" s="1370"/>
      <c r="E67" s="1370"/>
      <c r="F67" s="1370"/>
      <c r="G67" s="1370"/>
      <c r="H67" s="1370"/>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85" t="s">
        <v>5164</v>
      </c>
      <c r="B69" s="1385"/>
      <c r="C69" s="1385"/>
      <c r="D69" s="1385"/>
      <c r="E69" s="284">
        <v>3118282</v>
      </c>
      <c r="M69"/>
      <c r="N69" s="1">
        <v>4629646</v>
      </c>
      <c r="O69" s="1">
        <v>7330193</v>
      </c>
      <c r="P69" s="1">
        <v>1850440</v>
      </c>
      <c r="R69" s="1"/>
    </row>
    <row r="70" spans="1:18" x14ac:dyDescent="0.25">
      <c r="A70" s="1385" t="s">
        <v>5162</v>
      </c>
      <c r="B70" s="1385"/>
      <c r="C70" s="1385"/>
      <c r="D70" s="1385"/>
      <c r="E70" s="15">
        <v>1000000</v>
      </c>
      <c r="M70"/>
      <c r="N70" s="3"/>
      <c r="R70" s="1"/>
    </row>
    <row r="71" spans="1:18" ht="26.25" x14ac:dyDescent="0.25">
      <c r="A71" s="1385" t="s">
        <v>5163</v>
      </c>
      <c r="B71" s="1385"/>
      <c r="C71" s="1385"/>
      <c r="D71" s="1385"/>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8" t="s">
        <v>4712</v>
      </c>
      <c r="O73" s="1368"/>
      <c r="P73" s="1368"/>
    </row>
    <row r="74" spans="1:18" x14ac:dyDescent="0.25">
      <c r="A74">
        <f>139220029+2000000</f>
        <v>141220029</v>
      </c>
      <c r="B74" s="3">
        <f>B63-A74</f>
        <v>33728735</v>
      </c>
      <c r="M74"/>
      <c r="N74" s="1368"/>
      <c r="O74" s="1368"/>
      <c r="P74" s="1368"/>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7" t="s">
        <v>1767</v>
      </c>
      <c r="D1" s="1157"/>
      <c r="E1" s="1157"/>
    </row>
    <row r="2" spans="1:8" x14ac:dyDescent="0.25">
      <c r="C2" s="1157"/>
      <c r="D2" s="1157"/>
      <c r="E2" s="1157"/>
    </row>
    <row r="3" spans="1:8" x14ac:dyDescent="0.25">
      <c r="C3" s="1323" t="s">
        <v>4713</v>
      </c>
      <c r="D3" s="1323"/>
      <c r="E3" s="1323"/>
    </row>
    <row r="4" spans="1:8" x14ac:dyDescent="0.25">
      <c r="C4" s="1323"/>
      <c r="D4" s="1323"/>
      <c r="E4" s="1323"/>
    </row>
    <row r="6" spans="1:8" ht="14.45" customHeight="1" x14ac:dyDescent="0.25">
      <c r="A6" s="1386" t="s">
        <v>1894</v>
      </c>
      <c r="B6" s="1387"/>
      <c r="C6" s="1387"/>
      <c r="D6" s="1388"/>
      <c r="E6" s="1395" t="s">
        <v>4751</v>
      </c>
      <c r="F6" s="1395"/>
      <c r="G6" s="1395"/>
      <c r="H6" s="1395"/>
    </row>
    <row r="7" spans="1:8" ht="14.45" customHeight="1" x14ac:dyDescent="0.25">
      <c r="A7" s="1389"/>
      <c r="B7" s="1390"/>
      <c r="C7" s="1390"/>
      <c r="D7" s="1391"/>
      <c r="E7" s="1395"/>
      <c r="F7" s="1395"/>
      <c r="G7" s="1395"/>
      <c r="H7" s="1395"/>
    </row>
    <row r="8" spans="1:8" ht="14.45" customHeight="1" x14ac:dyDescent="0.25">
      <c r="A8" s="1392"/>
      <c r="B8" s="1393"/>
      <c r="C8" s="1393"/>
      <c r="D8" s="1394"/>
      <c r="E8" s="1395"/>
      <c r="F8" s="1395"/>
      <c r="G8" s="1395"/>
      <c r="H8" s="1395"/>
    </row>
    <row r="9" spans="1:8" ht="27" thickBot="1" x14ac:dyDescent="0.3">
      <c r="A9" s="1300" t="s">
        <v>4590</v>
      </c>
      <c r="B9" s="1301"/>
      <c r="C9" s="1301"/>
      <c r="D9" s="1302"/>
      <c r="E9" s="1303" t="s">
        <v>4590</v>
      </c>
      <c r="F9" s="1304"/>
      <c r="G9" s="1304"/>
      <c r="H9" s="1305"/>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07" t="s">
        <v>4596</v>
      </c>
      <c r="F30" s="1307"/>
      <c r="G30" s="1308"/>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409" t="s">
        <v>4748</v>
      </c>
      <c r="F37" s="1304"/>
      <c r="G37" s="1304"/>
      <c r="H37" s="1305"/>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306" t="s">
        <v>4596</v>
      </c>
      <c r="B54" s="1306"/>
      <c r="C54" s="1306"/>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99" t="s">
        <v>4600</v>
      </c>
      <c r="B58" s="1400"/>
      <c r="C58" s="1400"/>
      <c r="D58" s="1400"/>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306" t="s">
        <v>4596</v>
      </c>
      <c r="F65" s="1306"/>
      <c r="G65" s="1306"/>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405" t="s">
        <v>4745</v>
      </c>
      <c r="F73" s="1405"/>
      <c r="G73" s="1405"/>
      <c r="H73" s="1405"/>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406" t="s">
        <v>4596</v>
      </c>
      <c r="F87" s="1407"/>
      <c r="G87" s="1408"/>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401" t="s">
        <v>4596</v>
      </c>
      <c r="B102" s="1341"/>
      <c r="C102" s="1342"/>
      <c r="D102" s="314">
        <f>SUM(D60:D101)</f>
        <v>8325000</v>
      </c>
    </row>
    <row r="104" spans="1:4" ht="15.75" thickBot="1" x14ac:dyDescent="0.3">
      <c r="D104" s="50"/>
    </row>
    <row r="105" spans="1:4" ht="21.75" thickBot="1" x14ac:dyDescent="0.3">
      <c r="A105" s="1402" t="s">
        <v>4597</v>
      </c>
      <c r="B105" s="1403"/>
      <c r="C105" s="1403"/>
      <c r="D105" s="1404"/>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40" t="s">
        <v>4596</v>
      </c>
      <c r="B124" s="1341"/>
      <c r="C124" s="1342"/>
      <c r="D124" s="321">
        <f>SUM(D107:D123)</f>
        <v>3665720</v>
      </c>
    </row>
    <row r="125" spans="1:4" ht="19.5" thickBot="1" x14ac:dyDescent="0.35">
      <c r="A125" s="1396" t="s">
        <v>4617</v>
      </c>
      <c r="B125" s="1397"/>
      <c r="C125" s="1398"/>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2024-05-16T14:02:05Z</dcterms:modified>
</cp:coreProperties>
</file>